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oyagi\55-HP2021\download\"/>
    </mc:Choice>
  </mc:AlternateContent>
  <xr:revisionPtr revIDLastSave="0" documentId="13_ncr:1_{93ED07B6-9F33-47D2-9362-7163637048E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基本データ" sheetId="3" r:id="rId1"/>
    <sheet name="作業員の選択" sheetId="4" r:id="rId2"/>
    <sheet name="作業員名簿" sheetId="2" r:id="rId3"/>
    <sheet name="(別紙)" sheetId="1" r:id="rId4"/>
  </sheets>
  <definedNames>
    <definedName name="data">#REF!</definedName>
    <definedName name="data1">#REF!</definedName>
    <definedName name="_xlnm.Print_Area" localSheetId="3">'(別紙)'!$A$1:$AH$114</definedName>
    <definedName name="_xlnm.Print_Area" localSheetId="2">作業員名簿!$A$1:$AH$258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77" i="2" l="1"/>
  <c r="AF91" i="2"/>
  <c r="Y80" i="1"/>
  <c r="Y42" i="1"/>
  <c r="J106" i="2"/>
  <c r="P62" i="2"/>
  <c r="K4" i="2"/>
  <c r="AH243" i="2" l="1"/>
  <c r="AH240" i="2"/>
  <c r="AH237" i="2"/>
  <c r="AH234" i="2"/>
  <c r="AH231" i="2"/>
  <c r="AH228" i="2"/>
  <c r="AH225" i="2"/>
  <c r="AH222" i="2"/>
  <c r="AH219" i="2"/>
  <c r="AH216" i="2"/>
  <c r="AH213" i="2"/>
  <c r="AH210" i="2"/>
  <c r="AH207" i="2"/>
  <c r="AH204" i="2"/>
  <c r="AH201" i="2"/>
  <c r="AH198" i="2"/>
  <c r="AH195" i="2"/>
  <c r="AH192" i="2"/>
  <c r="AH189" i="2"/>
  <c r="AH186" i="2"/>
  <c r="AH157" i="2"/>
  <c r="AH154" i="2"/>
  <c r="AH151" i="2"/>
  <c r="AH148" i="2"/>
  <c r="AH145" i="2"/>
  <c r="AH142" i="2"/>
  <c r="AH139" i="2"/>
  <c r="AH136" i="2"/>
  <c r="AH133" i="2"/>
  <c r="AH130" i="2"/>
  <c r="AH127" i="2"/>
  <c r="AH124" i="2"/>
  <c r="AH121" i="2"/>
  <c r="AH118" i="2"/>
  <c r="AH115" i="2"/>
  <c r="AH112" i="2"/>
  <c r="AH109" i="2"/>
  <c r="AH106" i="2"/>
  <c r="AH103" i="2"/>
  <c r="AH100" i="2"/>
  <c r="AH71" i="2"/>
  <c r="AH68" i="2"/>
  <c r="AH65" i="2"/>
  <c r="AH62" i="2"/>
  <c r="AH59" i="2"/>
  <c r="AH56" i="2"/>
  <c r="AH53" i="2"/>
  <c r="AH50" i="2"/>
  <c r="AH47" i="2"/>
  <c r="AH44" i="2"/>
  <c r="AH41" i="2"/>
  <c r="AH38" i="2"/>
  <c r="AH35" i="2"/>
  <c r="AH32" i="2"/>
  <c r="AH29" i="2"/>
  <c r="AH26" i="2"/>
  <c r="AH23" i="2"/>
  <c r="AH20" i="2"/>
  <c r="AH17" i="2"/>
  <c r="AH14" i="2"/>
  <c r="Y4" i="1" l="1"/>
  <c r="AF5" i="2"/>
  <c r="AF32" i="2"/>
  <c r="Y112" i="1"/>
  <c r="Y110" i="1"/>
  <c r="Y108" i="1"/>
  <c r="Y106" i="1"/>
  <c r="Y104" i="1"/>
  <c r="Y102" i="1"/>
  <c r="Y100" i="1"/>
  <c r="Y98" i="1"/>
  <c r="Y96" i="1"/>
  <c r="Y94" i="1"/>
  <c r="Y111" i="1"/>
  <c r="Y109" i="1"/>
  <c r="Y107" i="1"/>
  <c r="Y105" i="1"/>
  <c r="Y103" i="1"/>
  <c r="Y101" i="1"/>
  <c r="Y99" i="1"/>
  <c r="Y97" i="1"/>
  <c r="Y95" i="1"/>
  <c r="Y93" i="1"/>
  <c r="P111" i="1"/>
  <c r="P109" i="1"/>
  <c r="P107" i="1"/>
  <c r="P105" i="1"/>
  <c r="P103" i="1"/>
  <c r="P101" i="1"/>
  <c r="P99" i="1"/>
  <c r="P97" i="1"/>
  <c r="P95" i="1"/>
  <c r="P93" i="1"/>
  <c r="H112" i="1"/>
  <c r="H110" i="1"/>
  <c r="H108" i="1"/>
  <c r="H106" i="1"/>
  <c r="H104" i="1"/>
  <c r="H102" i="1"/>
  <c r="H100" i="1"/>
  <c r="H98" i="1"/>
  <c r="H96" i="1"/>
  <c r="H94" i="1"/>
  <c r="H111" i="1"/>
  <c r="H109" i="1"/>
  <c r="H107" i="1"/>
  <c r="H105" i="1"/>
  <c r="H103" i="1"/>
  <c r="H101" i="1"/>
  <c r="H99" i="1"/>
  <c r="H97" i="1"/>
  <c r="H95" i="1"/>
  <c r="H93" i="1"/>
  <c r="Y74" i="1"/>
  <c r="Y72" i="1"/>
  <c r="Y70" i="1"/>
  <c r="Y68" i="1"/>
  <c r="Y66" i="1"/>
  <c r="Y64" i="1"/>
  <c r="Y62" i="1"/>
  <c r="Y60" i="1"/>
  <c r="Y58" i="1"/>
  <c r="Y56" i="1"/>
  <c r="Y73" i="1"/>
  <c r="Y71" i="1"/>
  <c r="Y69" i="1"/>
  <c r="Y67" i="1"/>
  <c r="Y65" i="1"/>
  <c r="Y63" i="1"/>
  <c r="Y61" i="1"/>
  <c r="Y59" i="1"/>
  <c r="Y57" i="1"/>
  <c r="Y55" i="1"/>
  <c r="P73" i="1"/>
  <c r="P71" i="1"/>
  <c r="P69" i="1"/>
  <c r="P67" i="1"/>
  <c r="P65" i="1"/>
  <c r="P63" i="1"/>
  <c r="P61" i="1"/>
  <c r="P59" i="1"/>
  <c r="P57" i="1"/>
  <c r="P55" i="1"/>
  <c r="H74" i="1"/>
  <c r="H72" i="1"/>
  <c r="H70" i="1"/>
  <c r="H68" i="1"/>
  <c r="H66" i="1"/>
  <c r="H64" i="1"/>
  <c r="H62" i="1"/>
  <c r="H60" i="1"/>
  <c r="H58" i="1"/>
  <c r="H56" i="1"/>
  <c r="H73" i="1"/>
  <c r="H71" i="1"/>
  <c r="H69" i="1"/>
  <c r="H67" i="1"/>
  <c r="H65" i="1"/>
  <c r="H63" i="1"/>
  <c r="H61" i="1"/>
  <c r="H59" i="1"/>
  <c r="H57" i="1"/>
  <c r="H55" i="1"/>
  <c r="Y36" i="1"/>
  <c r="Y34" i="1"/>
  <c r="Y32" i="1"/>
  <c r="Y30" i="1"/>
  <c r="Y28" i="1"/>
  <c r="Y26" i="1"/>
  <c r="Y24" i="1"/>
  <c r="Y22" i="1"/>
  <c r="Y20" i="1"/>
  <c r="Y18" i="1"/>
  <c r="Y35" i="1"/>
  <c r="Y33" i="1"/>
  <c r="Y31" i="1"/>
  <c r="Y29" i="1"/>
  <c r="Y27" i="1"/>
  <c r="Y25" i="1"/>
  <c r="Y23" i="1"/>
  <c r="Y21" i="1"/>
  <c r="Y19" i="1"/>
  <c r="Y17" i="1"/>
  <c r="P35" i="1"/>
  <c r="P33" i="1"/>
  <c r="P31" i="1"/>
  <c r="P29" i="1"/>
  <c r="P27" i="1"/>
  <c r="P25" i="1"/>
  <c r="P23" i="1"/>
  <c r="P21" i="1"/>
  <c r="P19" i="1"/>
  <c r="P17" i="1"/>
  <c r="H36" i="1"/>
  <c r="H34" i="1"/>
  <c r="H32" i="1"/>
  <c r="H30" i="1"/>
  <c r="H28" i="1"/>
  <c r="H26" i="1"/>
  <c r="H24" i="1"/>
  <c r="H22" i="1"/>
  <c r="H20" i="1"/>
  <c r="H18" i="1"/>
  <c r="H35" i="1"/>
  <c r="H33" i="1"/>
  <c r="H31" i="1"/>
  <c r="H29" i="1"/>
  <c r="H27" i="1"/>
  <c r="H25" i="1"/>
  <c r="H23" i="1"/>
  <c r="H21" i="1"/>
  <c r="H19" i="1"/>
  <c r="H17" i="1"/>
  <c r="W180" i="2"/>
  <c r="V180" i="2"/>
  <c r="W94" i="2"/>
  <c r="V94" i="2"/>
  <c r="AG180" i="2"/>
  <c r="AF180" i="2"/>
  <c r="AG94" i="2"/>
  <c r="AF94" i="2"/>
  <c r="AF8" i="2"/>
  <c r="AG8" i="2"/>
  <c r="W8" i="2"/>
  <c r="V8" i="2"/>
  <c r="AF116" i="2"/>
  <c r="AG116" i="2" s="1"/>
  <c r="AF108" i="2"/>
  <c r="AF158" i="2"/>
  <c r="AG158" i="2" s="1"/>
  <c r="AF156" i="2"/>
  <c r="AF152" i="2"/>
  <c r="AG152" i="2" s="1"/>
  <c r="AF150" i="2"/>
  <c r="AF146" i="2"/>
  <c r="AG146" i="2" s="1"/>
  <c r="AF144" i="2"/>
  <c r="AF140" i="2"/>
  <c r="AG140" i="2" s="1"/>
  <c r="AF138" i="2"/>
  <c r="AF134" i="2"/>
  <c r="AG134" i="2" s="1"/>
  <c r="AF132" i="2"/>
  <c r="AF128" i="2"/>
  <c r="AG128" i="2" s="1"/>
  <c r="AF126" i="2"/>
  <c r="AF122" i="2"/>
  <c r="AG122" i="2" s="1"/>
  <c r="AF120" i="2"/>
  <c r="AF114" i="2"/>
  <c r="AF110" i="2"/>
  <c r="AG110" i="2" s="1"/>
  <c r="AG154" i="2"/>
  <c r="AG148" i="2"/>
  <c r="AG142" i="2"/>
  <c r="AG136" i="2"/>
  <c r="AG130" i="2"/>
  <c r="AG124" i="2"/>
  <c r="AG118" i="2"/>
  <c r="AG112" i="2"/>
  <c r="AG106" i="2"/>
  <c r="AG100" i="2"/>
  <c r="AF104" i="2"/>
  <c r="AG104" i="2" s="1"/>
  <c r="AF102" i="2"/>
  <c r="AG107" i="2"/>
  <c r="AG111" i="2"/>
  <c r="AG113" i="2"/>
  <c r="AG117" i="2"/>
  <c r="AG119" i="2"/>
  <c r="AG123" i="2"/>
  <c r="AG125" i="2"/>
  <c r="AG129" i="2"/>
  <c r="AG131" i="2"/>
  <c r="AG135" i="2"/>
  <c r="AG137" i="2"/>
  <c r="AG141" i="2"/>
  <c r="AG143" i="2"/>
  <c r="AG147" i="2"/>
  <c r="AG149" i="2"/>
  <c r="AG153" i="2"/>
  <c r="AG155" i="2"/>
  <c r="AG159" i="2"/>
  <c r="AG101" i="2"/>
  <c r="AG105" i="2"/>
  <c r="AG68" i="2"/>
  <c r="AF72" i="2"/>
  <c r="AG72" i="2" s="1"/>
  <c r="AF70" i="2"/>
  <c r="AG66" i="2"/>
  <c r="AG62" i="2"/>
  <c r="AF66" i="2"/>
  <c r="AF64" i="2"/>
  <c r="AG56" i="2"/>
  <c r="AF60" i="2"/>
  <c r="AG60" i="2" s="1"/>
  <c r="AF58" i="2"/>
  <c r="AG50" i="2"/>
  <c r="AF54" i="2"/>
  <c r="AG54" i="2" s="1"/>
  <c r="AF52" i="2"/>
  <c r="AG44" i="2"/>
  <c r="AF48" i="2"/>
  <c r="AG48" i="2" s="1"/>
  <c r="AF46" i="2"/>
  <c r="AF42" i="2"/>
  <c r="AG42" i="2" s="1"/>
  <c r="AF40" i="2"/>
  <c r="AG38" i="2"/>
  <c r="AG32" i="2"/>
  <c r="AF36" i="2"/>
  <c r="AG36" i="2" s="1"/>
  <c r="AF34" i="2"/>
  <c r="AG26" i="2"/>
  <c r="AF30" i="2"/>
  <c r="AG30" i="2" s="1"/>
  <c r="AF28" i="2"/>
  <c r="AF24" i="2"/>
  <c r="AG24" i="2" s="1"/>
  <c r="AF22" i="2"/>
  <c r="AF18" i="2"/>
  <c r="AG18" i="2" s="1"/>
  <c r="AF16" i="2"/>
  <c r="AG20" i="2"/>
  <c r="AG21" i="2"/>
  <c r="AG14" i="2"/>
  <c r="AF14" i="2"/>
  <c r="AF15" i="2"/>
  <c r="AF17" i="2"/>
  <c r="AF19" i="2"/>
  <c r="AF20" i="2"/>
  <c r="AF21" i="2"/>
  <c r="AF23" i="2"/>
  <c r="AF25" i="2"/>
  <c r="AF26" i="2"/>
  <c r="AF27" i="2"/>
  <c r="AF29" i="2"/>
  <c r="AF31" i="2"/>
  <c r="AF33" i="2"/>
  <c r="AF35" i="2"/>
  <c r="AF37" i="2"/>
  <c r="AF38" i="2"/>
  <c r="AF39" i="2"/>
  <c r="AF41" i="2"/>
  <c r="AF43" i="2"/>
  <c r="AF44" i="2"/>
  <c r="AF45" i="2"/>
  <c r="AF47" i="2"/>
  <c r="AF49" i="2"/>
  <c r="AF50" i="2"/>
  <c r="AF51" i="2"/>
  <c r="AF53" i="2"/>
  <c r="AF55" i="2"/>
  <c r="AF56" i="2"/>
  <c r="AF57" i="2"/>
  <c r="AF59" i="2"/>
  <c r="AF61" i="2"/>
  <c r="AF62" i="2"/>
  <c r="AF63" i="2"/>
  <c r="AF65" i="2"/>
  <c r="AF67" i="2"/>
  <c r="AF68" i="2"/>
  <c r="AF69" i="2"/>
  <c r="AF71" i="2"/>
  <c r="AF73" i="2"/>
  <c r="AG73" i="2"/>
  <c r="AG69" i="2"/>
  <c r="AG67" i="2"/>
  <c r="AG63" i="2"/>
  <c r="AG61" i="2"/>
  <c r="AG57" i="2"/>
  <c r="AG55" i="2"/>
  <c r="AG51" i="2"/>
  <c r="AG49" i="2"/>
  <c r="AG45" i="2"/>
  <c r="AG43" i="2"/>
  <c r="AG39" i="2"/>
  <c r="AG33" i="2"/>
  <c r="AG31" i="2"/>
  <c r="AG27" i="2"/>
  <c r="AG19" i="2"/>
  <c r="AG15" i="2"/>
  <c r="AF244" i="2"/>
  <c r="AF242" i="2"/>
  <c r="AF240" i="2"/>
  <c r="AF238" i="2"/>
  <c r="AF236" i="2"/>
  <c r="AF234" i="2"/>
  <c r="AF232" i="2"/>
  <c r="AF230" i="2"/>
  <c r="AF228" i="2"/>
  <c r="AF226" i="2"/>
  <c r="AF224" i="2"/>
  <c r="AF222" i="2"/>
  <c r="AF220" i="2"/>
  <c r="AF218" i="2"/>
  <c r="AF216" i="2"/>
  <c r="AF214" i="2"/>
  <c r="AF212" i="2"/>
  <c r="AF210" i="2"/>
  <c r="AF208" i="2"/>
  <c r="AF206" i="2"/>
  <c r="AF204" i="2"/>
  <c r="AF154" i="2"/>
  <c r="AF118" i="2"/>
  <c r="AF202" i="2"/>
  <c r="AF200" i="2"/>
  <c r="AF198" i="2"/>
  <c r="AF196" i="2"/>
  <c r="AF194" i="2"/>
  <c r="AF192" i="2"/>
  <c r="AF190" i="2"/>
  <c r="AF188" i="2"/>
  <c r="AF186" i="2"/>
  <c r="AF245" i="2"/>
  <c r="AF243" i="2"/>
  <c r="AF241" i="2"/>
  <c r="AF239" i="2"/>
  <c r="AF237" i="2"/>
  <c r="AF235" i="2"/>
  <c r="AF233" i="2"/>
  <c r="AF231" i="2"/>
  <c r="AF229" i="2"/>
  <c r="AF227" i="2"/>
  <c r="AF225" i="2"/>
  <c r="AF223" i="2"/>
  <c r="AF221" i="2"/>
  <c r="AF219" i="2"/>
  <c r="AF217" i="2"/>
  <c r="AF215" i="2"/>
  <c r="AF213" i="2"/>
  <c r="AF211" i="2"/>
  <c r="AF209" i="2"/>
  <c r="AF207" i="2"/>
  <c r="AF205" i="2"/>
  <c r="AF203" i="2"/>
  <c r="AF201" i="2"/>
  <c r="AF199" i="2"/>
  <c r="AF197" i="2"/>
  <c r="AF195" i="2"/>
  <c r="AF193" i="2"/>
  <c r="AF191" i="2"/>
  <c r="AF189" i="2"/>
  <c r="AF187" i="2"/>
  <c r="AB240" i="2"/>
  <c r="AB205" i="2"/>
  <c r="F206" i="2"/>
  <c r="S206" i="2"/>
  <c r="V205" i="2"/>
  <c r="X205" i="2"/>
  <c r="AF148" i="2"/>
  <c r="AF142" i="2"/>
  <c r="AF136" i="2"/>
  <c r="AF130" i="2"/>
  <c r="AF124" i="2"/>
  <c r="AF112" i="2"/>
  <c r="AF106" i="2"/>
  <c r="AF100" i="2"/>
  <c r="AF159" i="2"/>
  <c r="AF157" i="2"/>
  <c r="AF155" i="2"/>
  <c r="AF153" i="2"/>
  <c r="AF151" i="2"/>
  <c r="AF149" i="2"/>
  <c r="AF147" i="2"/>
  <c r="AF145" i="2"/>
  <c r="AF143" i="2"/>
  <c r="AF141" i="2"/>
  <c r="AF139" i="2"/>
  <c r="AF137" i="2"/>
  <c r="AF135" i="2"/>
  <c r="AF133" i="2"/>
  <c r="AF131" i="2"/>
  <c r="AF129" i="2"/>
  <c r="AF127" i="2"/>
  <c r="AF125" i="2"/>
  <c r="AF123" i="2"/>
  <c r="AF121" i="2"/>
  <c r="AF119" i="2"/>
  <c r="AF117" i="2"/>
  <c r="AF115" i="2"/>
  <c r="AF113" i="2"/>
  <c r="AF111" i="2"/>
  <c r="AF109" i="2"/>
  <c r="AF107" i="2"/>
  <c r="AF105" i="2"/>
  <c r="AF103" i="2"/>
  <c r="AF101" i="2"/>
  <c r="X103" i="2"/>
  <c r="X71" i="2"/>
  <c r="V71" i="2"/>
  <c r="X70" i="2"/>
  <c r="V70" i="2"/>
  <c r="X69" i="2"/>
  <c r="V69" i="2"/>
  <c r="AE178" i="2"/>
  <c r="AC178" i="2"/>
  <c r="Q178" i="2"/>
  <c r="AE92" i="2"/>
  <c r="AC92" i="2"/>
  <c r="Q92" i="2"/>
  <c r="X65" i="2"/>
  <c r="V65" i="2"/>
  <c r="X64" i="2"/>
  <c r="V64" i="2"/>
  <c r="X63" i="2"/>
  <c r="V63" i="2"/>
  <c r="X59" i="2"/>
  <c r="V59" i="2"/>
  <c r="X58" i="2"/>
  <c r="V58" i="2"/>
  <c r="X57" i="2"/>
  <c r="V57" i="2"/>
  <c r="X53" i="2"/>
  <c r="V53" i="2"/>
  <c r="X52" i="2"/>
  <c r="V52" i="2"/>
  <c r="X51" i="2"/>
  <c r="V51" i="2"/>
  <c r="V45" i="2"/>
  <c r="V46" i="2"/>
  <c r="X47" i="2"/>
  <c r="V47" i="2"/>
  <c r="X46" i="2"/>
  <c r="X45" i="2"/>
  <c r="X41" i="2"/>
  <c r="V41" i="2"/>
  <c r="X40" i="2"/>
  <c r="V40" i="2"/>
  <c r="X39" i="2"/>
  <c r="V39" i="2"/>
  <c r="X35" i="2"/>
  <c r="X34" i="2"/>
  <c r="X33" i="2"/>
  <c r="V35" i="2"/>
  <c r="V34" i="2"/>
  <c r="V33" i="2"/>
  <c r="X23" i="2"/>
  <c r="X22" i="2"/>
  <c r="X21" i="2"/>
  <c r="AB71" i="2"/>
  <c r="AB70" i="2"/>
  <c r="AB69" i="2"/>
  <c r="AB65" i="2"/>
  <c r="AB64" i="2"/>
  <c r="AB63" i="2"/>
  <c r="AB59" i="2"/>
  <c r="AB58" i="2"/>
  <c r="AB57" i="2"/>
  <c r="AB53" i="2"/>
  <c r="AB52" i="2"/>
  <c r="AB51" i="2"/>
  <c r="AB47" i="2"/>
  <c r="AB46" i="2"/>
  <c r="AB45" i="2"/>
  <c r="AB39" i="2"/>
  <c r="AB41" i="2"/>
  <c r="AB40" i="2"/>
  <c r="AB35" i="2"/>
  <c r="AB34" i="2"/>
  <c r="AB33" i="2"/>
  <c r="AB27" i="2"/>
  <c r="AB28" i="2"/>
  <c r="AB29" i="2"/>
  <c r="X29" i="2"/>
  <c r="X28" i="2"/>
  <c r="X27" i="2"/>
  <c r="V29" i="2"/>
  <c r="V28" i="2"/>
  <c r="V27" i="2"/>
  <c r="AB23" i="2"/>
  <c r="AB22" i="2"/>
  <c r="AB21" i="2"/>
  <c r="AB17" i="2"/>
  <c r="AB16" i="2"/>
  <c r="AB14" i="2"/>
  <c r="AB15" i="2"/>
  <c r="X17" i="2"/>
  <c r="X16" i="2"/>
  <c r="X15" i="2"/>
  <c r="V23" i="2"/>
  <c r="V22" i="2"/>
  <c r="V21" i="2"/>
  <c r="V17" i="2"/>
  <c r="V16" i="2"/>
  <c r="V15" i="2"/>
  <c r="K103" i="2"/>
  <c r="N103" i="2"/>
  <c r="K106" i="2"/>
  <c r="N106" i="2"/>
  <c r="K109" i="2"/>
  <c r="N109" i="2"/>
  <c r="K112" i="2"/>
  <c r="N112" i="2"/>
  <c r="K115" i="2"/>
  <c r="N115" i="2"/>
  <c r="K118" i="2"/>
  <c r="N118" i="2"/>
  <c r="K121" i="2"/>
  <c r="N121" i="2"/>
  <c r="K124" i="2"/>
  <c r="N124" i="2"/>
  <c r="K127" i="2"/>
  <c r="N127" i="2"/>
  <c r="K130" i="2"/>
  <c r="N130" i="2"/>
  <c r="K133" i="2"/>
  <c r="N133" i="2"/>
  <c r="K136" i="2"/>
  <c r="N136" i="2"/>
  <c r="K139" i="2"/>
  <c r="N139" i="2"/>
  <c r="K142" i="2"/>
  <c r="N142" i="2"/>
  <c r="K145" i="2"/>
  <c r="N145" i="2"/>
  <c r="K148" i="2"/>
  <c r="N148" i="2"/>
  <c r="K151" i="2"/>
  <c r="N151" i="2"/>
  <c r="K154" i="2"/>
  <c r="N154" i="2"/>
  <c r="K157" i="2"/>
  <c r="N157" i="2"/>
  <c r="D176" i="2"/>
  <c r="D90" i="2"/>
  <c r="AJ61" i="3"/>
  <c r="AK61" i="3"/>
  <c r="AJ62" i="3"/>
  <c r="AK62" i="3"/>
  <c r="AJ63" i="3"/>
  <c r="AK63" i="3"/>
  <c r="AJ64" i="3"/>
  <c r="AK64" i="3"/>
  <c r="AJ65" i="3"/>
  <c r="AK65" i="3"/>
  <c r="AJ66" i="3"/>
  <c r="AK66" i="3"/>
  <c r="AJ67" i="3"/>
  <c r="AK67" i="3"/>
  <c r="AJ68" i="3"/>
  <c r="AK68" i="3"/>
  <c r="AJ69" i="3"/>
  <c r="AK69" i="3"/>
  <c r="AJ70" i="3"/>
  <c r="AK70" i="3"/>
  <c r="AJ71" i="3"/>
  <c r="AK71" i="3"/>
  <c r="AJ72" i="3"/>
  <c r="AK72" i="3"/>
  <c r="AJ73" i="3"/>
  <c r="AK73" i="3"/>
  <c r="AJ74" i="3"/>
  <c r="AK74" i="3"/>
  <c r="AJ75" i="3"/>
  <c r="AK75" i="3"/>
  <c r="AJ76" i="3"/>
  <c r="AK76" i="3"/>
  <c r="AJ77" i="3"/>
  <c r="AK77" i="3"/>
  <c r="AJ78" i="3"/>
  <c r="AK78" i="3"/>
  <c r="AJ79" i="3"/>
  <c r="AK79" i="3"/>
  <c r="AJ80" i="3"/>
  <c r="AK80" i="3"/>
  <c r="AJ81" i="3"/>
  <c r="AK81" i="3"/>
  <c r="AJ82" i="3"/>
  <c r="AK82" i="3"/>
  <c r="AJ83" i="3"/>
  <c r="AK83" i="3"/>
  <c r="AJ84" i="3"/>
  <c r="AK84" i="3"/>
  <c r="AJ85" i="3"/>
  <c r="AK85" i="3"/>
  <c r="AJ86" i="3"/>
  <c r="AK86" i="3"/>
  <c r="AJ87" i="3"/>
  <c r="AK87" i="3"/>
  <c r="AJ88" i="3"/>
  <c r="AK88" i="3"/>
  <c r="AJ89" i="3"/>
  <c r="AK89" i="3"/>
  <c r="AJ90" i="3"/>
  <c r="AK90" i="3"/>
  <c r="AJ91" i="3"/>
  <c r="AK91" i="3"/>
  <c r="AJ92" i="3"/>
  <c r="AK92" i="3"/>
  <c r="AJ93" i="3"/>
  <c r="AK93" i="3"/>
  <c r="AJ94" i="3"/>
  <c r="AK94" i="3"/>
  <c r="AJ95" i="3"/>
  <c r="AK95" i="3"/>
  <c r="AJ96" i="3"/>
  <c r="AK96" i="3"/>
  <c r="AJ97" i="3"/>
  <c r="AK97" i="3"/>
  <c r="AJ98" i="3"/>
  <c r="AK98" i="3"/>
  <c r="AJ99" i="3"/>
  <c r="AK99" i="3"/>
  <c r="AJ100" i="3"/>
  <c r="AK100" i="3"/>
  <c r="AJ101" i="3"/>
  <c r="AK101" i="3"/>
  <c r="AJ102" i="3"/>
  <c r="AK102" i="3"/>
  <c r="AJ103" i="3"/>
  <c r="AK103" i="3"/>
  <c r="AJ104" i="3"/>
  <c r="AK104" i="3"/>
  <c r="AJ105" i="3"/>
  <c r="AK105" i="3"/>
  <c r="AJ106" i="3"/>
  <c r="AK106" i="3"/>
  <c r="AJ107" i="3"/>
  <c r="AK107" i="3"/>
  <c r="AJ108" i="3"/>
  <c r="AK108" i="3"/>
  <c r="AJ109" i="3"/>
  <c r="AK109" i="3"/>
  <c r="AJ110" i="3"/>
  <c r="AK110" i="3"/>
  <c r="C96" i="1"/>
  <c r="C95" i="1"/>
  <c r="C94" i="1"/>
  <c r="C93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58" i="1"/>
  <c r="C57" i="1"/>
  <c r="C56" i="1"/>
  <c r="C55" i="1"/>
  <c r="D86" i="1"/>
  <c r="D85" i="1"/>
  <c r="D48" i="1"/>
  <c r="D47" i="1"/>
  <c r="W85" i="1"/>
  <c r="W47" i="1"/>
  <c r="O85" i="1"/>
  <c r="O47" i="1"/>
  <c r="AA85" i="1"/>
  <c r="AA47" i="1"/>
  <c r="K7" i="1"/>
  <c r="AA9" i="1"/>
  <c r="W9" i="1"/>
  <c r="O9" i="1"/>
  <c r="D10" i="1"/>
  <c r="D9" i="1"/>
  <c r="K83" i="1"/>
  <c r="K45" i="1"/>
  <c r="AJ52" i="3"/>
  <c r="AK52" i="3"/>
  <c r="AJ53" i="3"/>
  <c r="AK53" i="3"/>
  <c r="AJ54" i="3"/>
  <c r="AK54" i="3"/>
  <c r="AJ55" i="3"/>
  <c r="AK55" i="3"/>
  <c r="AJ56" i="3"/>
  <c r="AK56" i="3"/>
  <c r="AJ57" i="3"/>
  <c r="AK57" i="3"/>
  <c r="AJ58" i="3"/>
  <c r="AK58" i="3"/>
  <c r="AJ59" i="3"/>
  <c r="AK59" i="3"/>
  <c r="AJ60" i="3"/>
  <c r="AK60" i="3"/>
  <c r="AJ51" i="3"/>
  <c r="AK51" i="3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8" i="1"/>
  <c r="AB243" i="2"/>
  <c r="AB242" i="2"/>
  <c r="AB241" i="2"/>
  <c r="AB237" i="2"/>
  <c r="AB236" i="2"/>
  <c r="AB235" i="2"/>
  <c r="AB234" i="2"/>
  <c r="AB231" i="2"/>
  <c r="AB230" i="2"/>
  <c r="AB229" i="2"/>
  <c r="AB228" i="2"/>
  <c r="AB225" i="2"/>
  <c r="AB224" i="2"/>
  <c r="AB223" i="2"/>
  <c r="X243" i="2"/>
  <c r="X242" i="2"/>
  <c r="X241" i="2"/>
  <c r="X240" i="2"/>
  <c r="X237" i="2"/>
  <c r="X236" i="2"/>
  <c r="X235" i="2"/>
  <c r="X234" i="2"/>
  <c r="X231" i="2"/>
  <c r="X230" i="2"/>
  <c r="X229" i="2"/>
  <c r="X228" i="2"/>
  <c r="X225" i="2"/>
  <c r="X224" i="2"/>
  <c r="X223" i="2"/>
  <c r="V243" i="2"/>
  <c r="V242" i="2"/>
  <c r="V241" i="2"/>
  <c r="V240" i="2"/>
  <c r="V237" i="2"/>
  <c r="V236" i="2"/>
  <c r="V235" i="2"/>
  <c r="V234" i="2"/>
  <c r="V231" i="2"/>
  <c r="V230" i="2"/>
  <c r="V229" i="2"/>
  <c r="V228" i="2"/>
  <c r="V225" i="2"/>
  <c r="V224" i="2"/>
  <c r="V223" i="2"/>
  <c r="V222" i="2"/>
  <c r="R243" i="2"/>
  <c r="R237" i="2"/>
  <c r="R231" i="2"/>
  <c r="P228" i="2"/>
  <c r="R225" i="2"/>
  <c r="P243" i="2"/>
  <c r="P240" i="2"/>
  <c r="P237" i="2"/>
  <c r="P234" i="2"/>
  <c r="P231" i="2"/>
  <c r="P225" i="2"/>
  <c r="P222" i="2"/>
  <c r="N243" i="2"/>
  <c r="N240" i="2"/>
  <c r="N237" i="2"/>
  <c r="N234" i="2"/>
  <c r="N231" i="2"/>
  <c r="N228" i="2"/>
  <c r="N225" i="2"/>
  <c r="N222" i="2"/>
  <c r="K243" i="2"/>
  <c r="K240" i="2"/>
  <c r="K237" i="2"/>
  <c r="K234" i="2"/>
  <c r="K231" i="2"/>
  <c r="K228" i="2"/>
  <c r="K225" i="2"/>
  <c r="K222" i="2"/>
  <c r="J240" i="2"/>
  <c r="J234" i="2"/>
  <c r="J228" i="2"/>
  <c r="J222" i="2"/>
  <c r="H240" i="2"/>
  <c r="H234" i="2"/>
  <c r="H228" i="2"/>
  <c r="H222" i="2"/>
  <c r="F242" i="2"/>
  <c r="F236" i="2"/>
  <c r="F230" i="2"/>
  <c r="F224" i="2"/>
  <c r="C242" i="2"/>
  <c r="C240" i="2"/>
  <c r="C236" i="2"/>
  <c r="C234" i="2"/>
  <c r="C230" i="2"/>
  <c r="C228" i="2"/>
  <c r="C224" i="2"/>
  <c r="C222" i="2"/>
  <c r="AB222" i="2"/>
  <c r="AB219" i="2"/>
  <c r="AB218" i="2"/>
  <c r="AB217" i="2"/>
  <c r="AB216" i="2"/>
  <c r="AB213" i="2"/>
  <c r="AB212" i="2"/>
  <c r="AB211" i="2"/>
  <c r="AB210" i="2"/>
  <c r="AB207" i="2"/>
  <c r="AB206" i="2"/>
  <c r="AB204" i="2"/>
  <c r="X222" i="2"/>
  <c r="X219" i="2"/>
  <c r="X218" i="2"/>
  <c r="X217" i="2"/>
  <c r="X216" i="2"/>
  <c r="X213" i="2"/>
  <c r="X212" i="2"/>
  <c r="X211" i="2"/>
  <c r="X210" i="2"/>
  <c r="X207" i="2"/>
  <c r="X206" i="2"/>
  <c r="X204" i="2"/>
  <c r="V219" i="2"/>
  <c r="V218" i="2"/>
  <c r="V217" i="2"/>
  <c r="V216" i="2"/>
  <c r="V213" i="2"/>
  <c r="V212" i="2"/>
  <c r="V211" i="2"/>
  <c r="V210" i="2"/>
  <c r="V207" i="2"/>
  <c r="V206" i="2"/>
  <c r="V204" i="2"/>
  <c r="R219" i="2"/>
  <c r="R213" i="2"/>
  <c r="P219" i="2"/>
  <c r="P216" i="2"/>
  <c r="P213" i="2"/>
  <c r="P210" i="2"/>
  <c r="P207" i="2"/>
  <c r="P204" i="2"/>
  <c r="N219" i="2"/>
  <c r="N216" i="2"/>
  <c r="N213" i="2"/>
  <c r="N210" i="2"/>
  <c r="N207" i="2"/>
  <c r="N204" i="2"/>
  <c r="K219" i="2"/>
  <c r="K216" i="2"/>
  <c r="K213" i="2"/>
  <c r="K210" i="2"/>
  <c r="K207" i="2"/>
  <c r="K204" i="2"/>
  <c r="J216" i="2"/>
  <c r="J210" i="2"/>
  <c r="J204" i="2"/>
  <c r="H216" i="2"/>
  <c r="H210" i="2"/>
  <c r="H204" i="2"/>
  <c r="F218" i="2"/>
  <c r="F212" i="2"/>
  <c r="C218" i="2"/>
  <c r="C216" i="2"/>
  <c r="C212" i="2"/>
  <c r="C210" i="2"/>
  <c r="C206" i="2"/>
  <c r="C204" i="2"/>
  <c r="AB201" i="2"/>
  <c r="AB200" i="2"/>
  <c r="AB199" i="2"/>
  <c r="AB198" i="2"/>
  <c r="AB195" i="2"/>
  <c r="AB194" i="2"/>
  <c r="AB193" i="2"/>
  <c r="AB192" i="2"/>
  <c r="AB189" i="2"/>
  <c r="AB188" i="2"/>
  <c r="AB187" i="2"/>
  <c r="AB186" i="2"/>
  <c r="X201" i="2"/>
  <c r="X200" i="2"/>
  <c r="X199" i="2"/>
  <c r="X198" i="2"/>
  <c r="X195" i="2"/>
  <c r="X194" i="2"/>
  <c r="X193" i="2"/>
  <c r="X192" i="2"/>
  <c r="X189" i="2"/>
  <c r="X188" i="2"/>
  <c r="X187" i="2"/>
  <c r="X186" i="2"/>
  <c r="V201" i="2"/>
  <c r="V200" i="2"/>
  <c r="V199" i="2"/>
  <c r="V198" i="2"/>
  <c r="V195" i="2"/>
  <c r="V194" i="2"/>
  <c r="V193" i="2"/>
  <c r="V192" i="2"/>
  <c r="V189" i="2"/>
  <c r="V188" i="2"/>
  <c r="V187" i="2"/>
  <c r="V186" i="2"/>
  <c r="S242" i="2"/>
  <c r="S236" i="2"/>
  <c r="S230" i="2"/>
  <c r="S224" i="2"/>
  <c r="S218" i="2"/>
  <c r="S212" i="2"/>
  <c r="S200" i="2"/>
  <c r="S194" i="2"/>
  <c r="S188" i="2"/>
  <c r="R207" i="2"/>
  <c r="R201" i="2"/>
  <c r="R195" i="2"/>
  <c r="P192" i="2"/>
  <c r="R189" i="2"/>
  <c r="P201" i="2"/>
  <c r="P198" i="2"/>
  <c r="P195" i="2"/>
  <c r="P189" i="2"/>
  <c r="P186" i="2"/>
  <c r="N201" i="2"/>
  <c r="N198" i="2"/>
  <c r="N195" i="2"/>
  <c r="N192" i="2"/>
  <c r="N189" i="2"/>
  <c r="N186" i="2"/>
  <c r="K201" i="2"/>
  <c r="K198" i="2"/>
  <c r="K195" i="2"/>
  <c r="K192" i="2"/>
  <c r="K189" i="2"/>
  <c r="K186" i="2"/>
  <c r="J198" i="2"/>
  <c r="J192" i="2"/>
  <c r="J186" i="2"/>
  <c r="F200" i="2"/>
  <c r="F194" i="2"/>
  <c r="C200" i="2"/>
  <c r="C198" i="2"/>
  <c r="C194" i="2"/>
  <c r="C192" i="2"/>
  <c r="H198" i="2"/>
  <c r="H192" i="2"/>
  <c r="H186" i="2"/>
  <c r="F188" i="2"/>
  <c r="C188" i="2"/>
  <c r="C186" i="2"/>
  <c r="AB157" i="2"/>
  <c r="AB156" i="2"/>
  <c r="AB155" i="2"/>
  <c r="AB154" i="2"/>
  <c r="AB151" i="2"/>
  <c r="AB150" i="2"/>
  <c r="AB149" i="2"/>
  <c r="AB148" i="2"/>
  <c r="AB145" i="2"/>
  <c r="AB144" i="2"/>
  <c r="AB143" i="2"/>
  <c r="AB142" i="2"/>
  <c r="AB139" i="2"/>
  <c r="AB138" i="2"/>
  <c r="AB137" i="2"/>
  <c r="AB136" i="2"/>
  <c r="X157" i="2"/>
  <c r="X156" i="2"/>
  <c r="X155" i="2"/>
  <c r="X154" i="2"/>
  <c r="X151" i="2"/>
  <c r="X150" i="2"/>
  <c r="X149" i="2"/>
  <c r="X148" i="2"/>
  <c r="X145" i="2"/>
  <c r="X144" i="2"/>
  <c r="X143" i="2"/>
  <c r="X142" i="2"/>
  <c r="X139" i="2"/>
  <c r="X138" i="2"/>
  <c r="X137" i="2"/>
  <c r="X136" i="2"/>
  <c r="V154" i="2"/>
  <c r="V157" i="2"/>
  <c r="V156" i="2"/>
  <c r="V155" i="2"/>
  <c r="V151" i="2"/>
  <c r="V150" i="2"/>
  <c r="V149" i="2"/>
  <c r="V148" i="2"/>
  <c r="V145" i="2"/>
  <c r="V144" i="2"/>
  <c r="V143" i="2"/>
  <c r="V142" i="2"/>
  <c r="V139" i="2"/>
  <c r="V138" i="2"/>
  <c r="V137" i="2"/>
  <c r="V136" i="2"/>
  <c r="R157" i="2"/>
  <c r="R151" i="2"/>
  <c r="R145" i="2"/>
  <c r="R139" i="2"/>
  <c r="P157" i="2"/>
  <c r="P154" i="2"/>
  <c r="P151" i="2"/>
  <c r="P148" i="2"/>
  <c r="P145" i="2"/>
  <c r="P142" i="2"/>
  <c r="P139" i="2"/>
  <c r="P136" i="2"/>
  <c r="J154" i="2"/>
  <c r="J148" i="2"/>
  <c r="J142" i="2"/>
  <c r="J136" i="2"/>
  <c r="H154" i="2"/>
  <c r="H148" i="2"/>
  <c r="H142" i="2"/>
  <c r="H136" i="2"/>
  <c r="F156" i="2"/>
  <c r="F150" i="2"/>
  <c r="F144" i="2"/>
  <c r="F138" i="2"/>
  <c r="C156" i="2"/>
  <c r="C154" i="2"/>
  <c r="C150" i="2"/>
  <c r="C148" i="2"/>
  <c r="C144" i="2"/>
  <c r="C142" i="2"/>
  <c r="C138" i="2"/>
  <c r="C136" i="2"/>
  <c r="AB133" i="2"/>
  <c r="AB132" i="2"/>
  <c r="AB131" i="2"/>
  <c r="AB130" i="2"/>
  <c r="AB127" i="2"/>
  <c r="AB126" i="2"/>
  <c r="AB125" i="2"/>
  <c r="AB124" i="2"/>
  <c r="AB121" i="2"/>
  <c r="AB120" i="2"/>
  <c r="AB119" i="2"/>
  <c r="AB118" i="2"/>
  <c r="X133" i="2"/>
  <c r="X132" i="2"/>
  <c r="X131" i="2"/>
  <c r="X130" i="2"/>
  <c r="X127" i="2"/>
  <c r="X126" i="2"/>
  <c r="X125" i="2"/>
  <c r="X124" i="2"/>
  <c r="X121" i="2"/>
  <c r="X120" i="2"/>
  <c r="X119" i="2"/>
  <c r="V133" i="2"/>
  <c r="V132" i="2"/>
  <c r="V131" i="2"/>
  <c r="V130" i="2"/>
  <c r="V127" i="2"/>
  <c r="V126" i="2"/>
  <c r="V125" i="2"/>
  <c r="V124" i="2"/>
  <c r="V121" i="2"/>
  <c r="V120" i="2"/>
  <c r="V119" i="2"/>
  <c r="V118" i="2"/>
  <c r="S156" i="2"/>
  <c r="S150" i="2"/>
  <c r="S144" i="2"/>
  <c r="S138" i="2"/>
  <c r="S132" i="2"/>
  <c r="S126" i="2"/>
  <c r="S120" i="2"/>
  <c r="R133" i="2"/>
  <c r="P133" i="2"/>
  <c r="P130" i="2"/>
  <c r="R127" i="2"/>
  <c r="P127" i="2"/>
  <c r="P124" i="2"/>
  <c r="R121" i="2"/>
  <c r="P121" i="2"/>
  <c r="P118" i="2"/>
  <c r="J130" i="2"/>
  <c r="J124" i="2"/>
  <c r="J118" i="2"/>
  <c r="H130" i="2"/>
  <c r="H124" i="2"/>
  <c r="H118" i="2"/>
  <c r="F132" i="2"/>
  <c r="F126" i="2"/>
  <c r="F120" i="2"/>
  <c r="C132" i="2"/>
  <c r="C130" i="2"/>
  <c r="C126" i="2"/>
  <c r="C124" i="2"/>
  <c r="C120" i="2"/>
  <c r="C118" i="2"/>
  <c r="AB115" i="2"/>
  <c r="AB114" i="2"/>
  <c r="AB113" i="2"/>
  <c r="AB112" i="2"/>
  <c r="AB109" i="2"/>
  <c r="AB108" i="2"/>
  <c r="AB107" i="2"/>
  <c r="AB106" i="2"/>
  <c r="AB103" i="2"/>
  <c r="AB102" i="2"/>
  <c r="AB101" i="2"/>
  <c r="AB100" i="2"/>
  <c r="X118" i="2"/>
  <c r="X115" i="2"/>
  <c r="X114" i="2"/>
  <c r="X113" i="2"/>
  <c r="X112" i="2"/>
  <c r="X109" i="2"/>
  <c r="X108" i="2"/>
  <c r="X107" i="2"/>
  <c r="X106" i="2"/>
  <c r="X102" i="2"/>
  <c r="X101" i="2"/>
  <c r="X100" i="2"/>
  <c r="V115" i="2"/>
  <c r="V114" i="2"/>
  <c r="V113" i="2"/>
  <c r="V112" i="2"/>
  <c r="V109" i="2"/>
  <c r="V108" i="2"/>
  <c r="V107" i="2"/>
  <c r="V106" i="2"/>
  <c r="V103" i="2"/>
  <c r="V102" i="2"/>
  <c r="V101" i="2"/>
  <c r="V100" i="2"/>
  <c r="S114" i="2"/>
  <c r="S108" i="2"/>
  <c r="S102" i="2"/>
  <c r="R115" i="2"/>
  <c r="P115" i="2"/>
  <c r="P112" i="2"/>
  <c r="R109" i="2"/>
  <c r="P109" i="2"/>
  <c r="P106" i="2"/>
  <c r="R103" i="2"/>
  <c r="P103" i="2"/>
  <c r="P100" i="2"/>
  <c r="N100" i="2"/>
  <c r="J112" i="2"/>
  <c r="H112" i="2"/>
  <c r="C114" i="2"/>
  <c r="C112" i="2"/>
  <c r="K100" i="2"/>
  <c r="J100" i="2"/>
  <c r="H106" i="2"/>
  <c r="H100" i="2"/>
  <c r="F114" i="2"/>
  <c r="F108" i="2"/>
  <c r="F102" i="2"/>
  <c r="C108" i="2"/>
  <c r="C106" i="2"/>
  <c r="C102" i="2"/>
  <c r="C100" i="2"/>
  <c r="K176" i="2"/>
  <c r="K90" i="2"/>
  <c r="D178" i="2"/>
  <c r="D92" i="2"/>
  <c r="AE6" i="2"/>
  <c r="AC6" i="2"/>
  <c r="Q6" i="2"/>
  <c r="D6" i="2"/>
  <c r="D4" i="2"/>
  <c r="AB68" i="2"/>
  <c r="AB62" i="2"/>
  <c r="AB56" i="2"/>
  <c r="AB50" i="2"/>
  <c r="AB44" i="2"/>
  <c r="AB38" i="2"/>
  <c r="AB32" i="2"/>
  <c r="AB26" i="2"/>
  <c r="X68" i="2"/>
  <c r="X62" i="2"/>
  <c r="X56" i="2"/>
  <c r="X50" i="2"/>
  <c r="X44" i="2"/>
  <c r="X38" i="2"/>
  <c r="X32" i="2"/>
  <c r="X26" i="2"/>
  <c r="X20" i="2"/>
  <c r="R71" i="2"/>
  <c r="P71" i="2"/>
  <c r="P68" i="2"/>
  <c r="N68" i="2"/>
  <c r="N71" i="2"/>
  <c r="K71" i="2"/>
  <c r="K68" i="2"/>
  <c r="J68" i="2"/>
  <c r="H68" i="2"/>
  <c r="F70" i="2"/>
  <c r="C70" i="2"/>
  <c r="C68" i="2"/>
  <c r="R65" i="2"/>
  <c r="P65" i="2"/>
  <c r="N65" i="2"/>
  <c r="N62" i="2"/>
  <c r="K62" i="2"/>
  <c r="K65" i="2"/>
  <c r="J62" i="2"/>
  <c r="H62" i="2"/>
  <c r="F64" i="2"/>
  <c r="C64" i="2"/>
  <c r="C62" i="2"/>
  <c r="R59" i="2"/>
  <c r="P59" i="2"/>
  <c r="P56" i="2"/>
  <c r="N59" i="2"/>
  <c r="N56" i="2"/>
  <c r="K59" i="2"/>
  <c r="K56" i="2"/>
  <c r="J56" i="2"/>
  <c r="H56" i="2"/>
  <c r="F58" i="2"/>
  <c r="C58" i="2"/>
  <c r="C56" i="2"/>
  <c r="R53" i="2"/>
  <c r="P53" i="2"/>
  <c r="P50" i="2"/>
  <c r="N47" i="2"/>
  <c r="N53" i="2"/>
  <c r="N50" i="2"/>
  <c r="K50" i="2"/>
  <c r="K53" i="2"/>
  <c r="J50" i="2"/>
  <c r="H50" i="2"/>
  <c r="F52" i="2"/>
  <c r="C52" i="2"/>
  <c r="C50" i="2"/>
  <c r="R47" i="2"/>
  <c r="P47" i="2"/>
  <c r="P44" i="2"/>
  <c r="N44" i="2"/>
  <c r="K44" i="2"/>
  <c r="K47" i="2"/>
  <c r="J44" i="2"/>
  <c r="H44" i="2"/>
  <c r="F46" i="2"/>
  <c r="C46" i="2"/>
  <c r="C44" i="2"/>
  <c r="R41" i="2"/>
  <c r="P41" i="2"/>
  <c r="P38" i="2"/>
  <c r="N38" i="2"/>
  <c r="N41" i="2"/>
  <c r="K41" i="2"/>
  <c r="K38" i="2"/>
  <c r="J38" i="2"/>
  <c r="H38" i="2"/>
  <c r="F40" i="2"/>
  <c r="C40" i="2"/>
  <c r="C38" i="2"/>
  <c r="P32" i="2"/>
  <c r="R35" i="2"/>
  <c r="P35" i="2"/>
  <c r="N35" i="2"/>
  <c r="N32" i="2"/>
  <c r="K32" i="2"/>
  <c r="K35" i="2"/>
  <c r="J32" i="2"/>
  <c r="H32" i="2"/>
  <c r="F34" i="2"/>
  <c r="C34" i="2"/>
  <c r="C32" i="2"/>
  <c r="P26" i="2"/>
  <c r="R29" i="2"/>
  <c r="P29" i="2"/>
  <c r="N29" i="2"/>
  <c r="N26" i="2"/>
  <c r="K26" i="2"/>
  <c r="K29" i="2"/>
  <c r="J26" i="2"/>
  <c r="H26" i="2"/>
  <c r="F28" i="2"/>
  <c r="C28" i="2"/>
  <c r="C26" i="2"/>
  <c r="C20" i="1"/>
  <c r="C19" i="1"/>
  <c r="C17" i="1"/>
  <c r="AB20" i="2"/>
  <c r="V68" i="2"/>
  <c r="V62" i="2"/>
  <c r="V56" i="2"/>
  <c r="V50" i="2"/>
  <c r="V44" i="2"/>
  <c r="V38" i="2"/>
  <c r="V32" i="2"/>
  <c r="V26" i="2"/>
  <c r="V20" i="2"/>
  <c r="S70" i="2"/>
  <c r="S64" i="2"/>
  <c r="S58" i="2"/>
  <c r="S52" i="2"/>
  <c r="S46" i="2"/>
  <c r="S40" i="2"/>
  <c r="S34" i="2"/>
  <c r="S28" i="2"/>
  <c r="S22" i="2"/>
  <c r="C22" i="2"/>
  <c r="C20" i="2"/>
  <c r="F22" i="2"/>
  <c r="R23" i="2"/>
  <c r="P23" i="2"/>
  <c r="P20" i="2"/>
  <c r="N23" i="2"/>
  <c r="N20" i="2"/>
  <c r="K23" i="2"/>
  <c r="K20" i="2"/>
  <c r="J20" i="2"/>
  <c r="H20" i="2"/>
  <c r="H14" i="2"/>
  <c r="J14" i="2"/>
  <c r="C14" i="2"/>
  <c r="X14" i="2"/>
  <c r="C16" i="2"/>
  <c r="V14" i="2"/>
  <c r="S16" i="2"/>
  <c r="R17" i="2"/>
  <c r="P17" i="2"/>
  <c r="P14" i="2"/>
  <c r="N17" i="2"/>
  <c r="N14" i="2"/>
  <c r="K17" i="2"/>
  <c r="K14" i="2"/>
  <c r="F16" i="2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01" i="4"/>
  <c r="AJ7" i="3"/>
  <c r="AK33" i="3" s="1"/>
  <c r="H201" i="2" s="1"/>
  <c r="AK50" i="3"/>
  <c r="AJ50" i="3"/>
  <c r="AK49" i="3"/>
  <c r="AJ49" i="3"/>
  <c r="AK48" i="3"/>
  <c r="AJ48" i="3"/>
  <c r="AK47" i="3"/>
  <c r="AJ47" i="3"/>
  <c r="AK46" i="3"/>
  <c r="AK45" i="3"/>
  <c r="AK44" i="3"/>
  <c r="AK43" i="3"/>
  <c r="AK42" i="3"/>
  <c r="AK41" i="3"/>
  <c r="AJ46" i="3"/>
  <c r="AJ45" i="3"/>
  <c r="AJ44" i="3"/>
  <c r="AJ43" i="3"/>
  <c r="AJ42" i="3"/>
  <c r="AJ41" i="3"/>
  <c r="AK28" i="3" l="1"/>
  <c r="H145" i="2" s="1"/>
  <c r="AK29" i="3"/>
  <c r="H151" i="2" s="1"/>
  <c r="AJ27" i="3"/>
  <c r="J139" i="2" s="1"/>
  <c r="AJ17" i="3"/>
  <c r="J53" i="2" s="1"/>
  <c r="AJ13" i="3"/>
  <c r="J29" i="2" s="1"/>
  <c r="AJ22" i="3"/>
  <c r="J109" i="2" s="1"/>
  <c r="AK30" i="3"/>
  <c r="H157" i="2" s="1"/>
  <c r="AK25" i="3"/>
  <c r="H127" i="2" s="1"/>
  <c r="AK21" i="3"/>
  <c r="H103" i="2" s="1"/>
  <c r="AJ24" i="3"/>
  <c r="J121" i="2" s="1"/>
  <c r="AJ31" i="3"/>
  <c r="J189" i="2" s="1"/>
  <c r="AJ12" i="3"/>
  <c r="J23" i="2" s="1"/>
  <c r="AJ30" i="3"/>
  <c r="J157" i="2" s="1"/>
  <c r="AJ28" i="3"/>
  <c r="J145" i="2" s="1"/>
  <c r="AK22" i="3"/>
  <c r="H109" i="2" s="1"/>
  <c r="AK18" i="3"/>
  <c r="H59" i="2" s="1"/>
  <c r="AJ35" i="3"/>
  <c r="J213" i="2" s="1"/>
  <c r="AJ19" i="3"/>
  <c r="J65" i="2" s="1"/>
  <c r="AJ15" i="3"/>
  <c r="J41" i="2" s="1"/>
  <c r="AJ37" i="3"/>
  <c r="J225" i="2" s="1"/>
  <c r="AK19" i="3"/>
  <c r="H65" i="2" s="1"/>
  <c r="AK31" i="3"/>
  <c r="H189" i="2" s="1"/>
  <c r="AJ33" i="3"/>
  <c r="J201" i="2" s="1"/>
  <c r="AJ39" i="3"/>
  <c r="J237" i="2" s="1"/>
  <c r="AJ18" i="3"/>
  <c r="J59" i="2" s="1"/>
  <c r="AK11" i="3"/>
  <c r="H17" i="2" s="1"/>
  <c r="AJ25" i="3"/>
  <c r="J127" i="2" s="1"/>
  <c r="AK20" i="3"/>
  <c r="H71" i="2" s="1"/>
  <c r="AK13" i="3"/>
  <c r="H29" i="2" s="1"/>
  <c r="AK26" i="3"/>
  <c r="H133" i="2" s="1"/>
  <c r="AK36" i="3"/>
  <c r="H219" i="2" s="1"/>
  <c r="AJ29" i="3"/>
  <c r="J151" i="2" s="1"/>
  <c r="AJ20" i="3"/>
  <c r="J71" i="2" s="1"/>
  <c r="AJ26" i="3"/>
  <c r="J133" i="2" s="1"/>
  <c r="AK39" i="3"/>
  <c r="H237" i="2" s="1"/>
  <c r="AK37" i="3"/>
  <c r="H225" i="2" s="1"/>
  <c r="AK27" i="3"/>
  <c r="H139" i="2" s="1"/>
  <c r="AJ32" i="3"/>
  <c r="J195" i="2" s="1"/>
  <c r="AK17" i="3"/>
  <c r="H53" i="2" s="1"/>
  <c r="AK38" i="3"/>
  <c r="H231" i="2" s="1"/>
  <c r="AK32" i="3"/>
  <c r="H195" i="2" s="1"/>
  <c r="AK16" i="3"/>
  <c r="H47" i="2" s="1"/>
  <c r="AK12" i="3"/>
  <c r="H23" i="2" s="1"/>
  <c r="AJ14" i="3"/>
  <c r="J35" i="2" s="1"/>
  <c r="AJ11" i="3"/>
  <c r="J17" i="2" s="1"/>
  <c r="AK35" i="3"/>
  <c r="H213" i="2" s="1"/>
  <c r="AK15" i="3"/>
  <c r="H41" i="2" s="1"/>
  <c r="AK40" i="3"/>
  <c r="H243" i="2" s="1"/>
  <c r="AJ21" i="3"/>
  <c r="J103" i="2" s="1"/>
  <c r="AK23" i="3"/>
  <c r="H115" i="2" s="1"/>
  <c r="AJ34" i="3"/>
  <c r="J207" i="2" s="1"/>
  <c r="AK34" i="3"/>
  <c r="H207" i="2" s="1"/>
  <c r="AK24" i="3"/>
  <c r="H121" i="2" s="1"/>
  <c r="AJ38" i="3"/>
  <c r="J231" i="2" s="1"/>
  <c r="AJ23" i="3"/>
  <c r="J115" i="2" s="1"/>
  <c r="AJ40" i="3"/>
  <c r="J243" i="2" s="1"/>
  <c r="AK14" i="3"/>
  <c r="H35" i="2" s="1"/>
  <c r="AJ36" i="3"/>
  <c r="J219" i="2" s="1"/>
  <c r="AJ16" i="3"/>
  <c r="J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aoyagi</author>
  </authors>
  <commentList>
    <comment ref="AD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aoyagi: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健康保険の種類：
</t>
        </r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プルダウンメニューから選択して下さい
</t>
        </r>
      </text>
    </comment>
    <comment ref="AD1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健康保険証番号：
保険証に書かれている
番号の下４ケタを入力</t>
        </r>
      </text>
    </comment>
    <comment ref="AE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年金保険の種類：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プルダウンメニューから選択して下さい</t>
        </r>
      </text>
    </comment>
    <comment ref="AF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年金保険番号：
作業員名簿に年金番号の記載は必要ありません。</t>
        </r>
      </text>
    </comment>
    <comment ref="AG1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雇用保険の種類：
プルダウンメニューから選択して下さい</t>
        </r>
      </text>
    </comment>
    <comment ref="AH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雇用保険証番号：
保険証に書かれている
番号の下４ケタを入力</t>
        </r>
      </text>
    </comment>
    <comment ref="AI11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建退共加入の有無：
プルダウンメニューから
選択してください</t>
        </r>
      </text>
    </comment>
  </commentList>
</comments>
</file>

<file path=xl/sharedStrings.xml><?xml version="1.0" encoding="utf-8"?>
<sst xmlns="http://schemas.openxmlformats.org/spreadsheetml/2006/main" count="1132" uniqueCount="432">
  <si>
    <t>　　</t>
    <phoneticPr fontId="3"/>
  </si>
  <si>
    <t>（注）個人情報保護の観点から、被保険者番号等は本人の同意を得たうえで記載する。
（記入要領）
１．健康保険欄には、上段に健康保険の名称（健康保険組合、協会けんぽ、建設国保、国民健康保険）
　　を、下欄に健康保険被保険者証の番号の下４桁（番号が４桁以下の場合は、当該番号）を、
　　なお、上記の保険に加入しておらず、後期高齢者である等により、国民健康保険の適用除外である
　　場合には、上段に「適用除外」と記載する。
２．年金保険欄には、上段に年金保険の名称（厚生年金、国民年金）を、各年金の受給者である場合は、
　　上段に「受給者」と記載する。
３．雇用保険欄には、下段に被保険者番号の下４桁（日雇労働被保険者の場合は、上段に「日雇保険」
　　と）を、事業主である等により雇用保険の適用除外である場合は、上段に「適用除外」と記載する。</t>
    <rPh sb="3" eb="5">
      <t>コジン</t>
    </rPh>
    <rPh sb="5" eb="7">
      <t>ジョウホウ</t>
    </rPh>
    <rPh sb="7" eb="9">
      <t>ホゴ</t>
    </rPh>
    <rPh sb="10" eb="12">
      <t>カンテン</t>
    </rPh>
    <rPh sb="15" eb="19">
      <t>ヒホケンシャ</t>
    </rPh>
    <rPh sb="19" eb="21">
      <t>バンゴウ</t>
    </rPh>
    <rPh sb="21" eb="22">
      <t>トウ</t>
    </rPh>
    <rPh sb="23" eb="25">
      <t>ホンニン</t>
    </rPh>
    <rPh sb="26" eb="28">
      <t>ドウイ</t>
    </rPh>
    <rPh sb="29" eb="30">
      <t>エ</t>
    </rPh>
    <rPh sb="34" eb="36">
      <t>キサイ</t>
    </rPh>
    <rPh sb="41" eb="43">
      <t>キニュウ</t>
    </rPh>
    <rPh sb="43" eb="45">
      <t>ヨウリョウ</t>
    </rPh>
    <rPh sb="49" eb="51">
      <t>ケンコウ</t>
    </rPh>
    <rPh sb="60" eb="62">
      <t>ケンコウ</t>
    </rPh>
    <rPh sb="62" eb="64">
      <t>ホケン</t>
    </rPh>
    <rPh sb="65" eb="67">
      <t>メイショウ</t>
    </rPh>
    <rPh sb="81" eb="83">
      <t>ケンセツ</t>
    </rPh>
    <rPh sb="83" eb="85">
      <t>コクホ</t>
    </rPh>
    <rPh sb="98" eb="99">
      <t>ゲ</t>
    </rPh>
    <rPh sb="99" eb="100">
      <t>ラン</t>
    </rPh>
    <rPh sb="105" eb="109">
      <t>ヒホケンシャ</t>
    </rPh>
    <rPh sb="109" eb="110">
      <t>ショウ</t>
    </rPh>
    <rPh sb="111" eb="113">
      <t>バンゴウ</t>
    </rPh>
    <rPh sb="114" eb="115">
      <t>シモ</t>
    </rPh>
    <rPh sb="116" eb="117">
      <t>ケタ</t>
    </rPh>
    <rPh sb="118" eb="120">
      <t>バンゴウ</t>
    </rPh>
    <rPh sb="122" eb="123">
      <t>ケタ</t>
    </rPh>
    <rPh sb="123" eb="125">
      <t>イカ</t>
    </rPh>
    <rPh sb="126" eb="128">
      <t>バアイ</t>
    </rPh>
    <rPh sb="130" eb="132">
      <t>トウガイ</t>
    </rPh>
    <rPh sb="132" eb="134">
      <t>バンゴウ</t>
    </rPh>
    <rPh sb="241" eb="242">
      <t>カク</t>
    </rPh>
    <rPh sb="242" eb="244">
      <t>ネンキン</t>
    </rPh>
    <rPh sb="245" eb="248">
      <t>ジュキュウシャ</t>
    </rPh>
    <rPh sb="251" eb="253">
      <t>バアイ</t>
    </rPh>
    <rPh sb="258" eb="260">
      <t>ジョウダン</t>
    </rPh>
    <rPh sb="262" eb="265">
      <t>ジュキュウシャ</t>
    </rPh>
    <rPh sb="275" eb="277">
      <t>コヨウ</t>
    </rPh>
    <rPh sb="277" eb="279">
      <t>ホケン</t>
    </rPh>
    <rPh sb="279" eb="280">
      <t>ラン</t>
    </rPh>
    <rPh sb="283" eb="285">
      <t>ゲダン</t>
    </rPh>
    <rPh sb="286" eb="290">
      <t>ヒホケンシャ</t>
    </rPh>
    <rPh sb="290" eb="292">
      <t>バンゴウ</t>
    </rPh>
    <rPh sb="293" eb="294">
      <t>シモ</t>
    </rPh>
    <rPh sb="295" eb="296">
      <t>ケタ</t>
    </rPh>
    <rPh sb="297" eb="299">
      <t>ヒヤト</t>
    </rPh>
    <rPh sb="299" eb="301">
      <t>ロウドウ</t>
    </rPh>
    <rPh sb="301" eb="305">
      <t>ヒホケンシャ</t>
    </rPh>
    <rPh sb="306" eb="308">
      <t>バアイ</t>
    </rPh>
    <rPh sb="310" eb="312">
      <t>ジョウダン</t>
    </rPh>
    <rPh sb="314" eb="316">
      <t>ヒヤト</t>
    </rPh>
    <rPh sb="316" eb="318">
      <t>ホケン</t>
    </rPh>
    <rPh sb="326" eb="329">
      <t>ジギョウヌシ</t>
    </rPh>
    <rPh sb="332" eb="333">
      <t>トウ</t>
    </rPh>
    <rPh sb="336" eb="338">
      <t>コヨウ</t>
    </rPh>
    <rPh sb="338" eb="340">
      <t>ホケン</t>
    </rPh>
    <rPh sb="341" eb="343">
      <t>テキヨウ</t>
    </rPh>
    <rPh sb="343" eb="345">
      <t>ジョガイ</t>
    </rPh>
    <rPh sb="348" eb="350">
      <t>バアイ</t>
    </rPh>
    <rPh sb="352" eb="354">
      <t>ジョウダン</t>
    </rPh>
    <rPh sb="356" eb="358">
      <t>テキヨウ</t>
    </rPh>
    <rPh sb="358" eb="360">
      <t>ジョガイ</t>
    </rPh>
    <rPh sb="362" eb="364">
      <t>キサイ</t>
    </rPh>
    <phoneticPr fontId="3"/>
  </si>
  <si>
    <t>雇　用　保　険</t>
    <rPh sb="0" eb="1">
      <t>ヤトイ</t>
    </rPh>
    <rPh sb="2" eb="3">
      <t>ヨウ</t>
    </rPh>
    <rPh sb="4" eb="5">
      <t>タモツ</t>
    </rPh>
    <rPh sb="6" eb="7">
      <t>ケン</t>
    </rPh>
    <phoneticPr fontId="3"/>
  </si>
  <si>
    <t>年　金　保　険</t>
    <rPh sb="0" eb="1">
      <t>トシ</t>
    </rPh>
    <rPh sb="2" eb="3">
      <t>キン</t>
    </rPh>
    <rPh sb="4" eb="5">
      <t>タモツ</t>
    </rPh>
    <rPh sb="6" eb="7">
      <t>ケン</t>
    </rPh>
    <phoneticPr fontId="3"/>
  </si>
  <si>
    <t>健　康　保　険</t>
    <rPh sb="0" eb="1">
      <t>ケン</t>
    </rPh>
    <rPh sb="2" eb="3">
      <t>ヤスシ</t>
    </rPh>
    <rPh sb="4" eb="5">
      <t>タモツ</t>
    </rPh>
    <rPh sb="6" eb="7">
      <t>ケン</t>
    </rPh>
    <phoneticPr fontId="3"/>
  </si>
  <si>
    <t>氏　　　　　　名</t>
    <rPh sb="0" eb="1">
      <t>シ</t>
    </rPh>
    <rPh sb="7" eb="8">
      <t>メイ</t>
    </rPh>
    <phoneticPr fontId="3"/>
  </si>
  <si>
    <t>社　会　保　険</t>
    <rPh sb="0" eb="1">
      <t>シャ</t>
    </rPh>
    <rPh sb="2" eb="3">
      <t>カイ</t>
    </rPh>
    <rPh sb="4" eb="5">
      <t>タモツ</t>
    </rPh>
    <rPh sb="6" eb="7">
      <t>ケン</t>
    </rPh>
    <phoneticPr fontId="3"/>
  </si>
  <si>
    <t>ふ　り　が　な</t>
    <phoneticPr fontId="3"/>
  </si>
  <si>
    <t>番　号</t>
    <rPh sb="0" eb="1">
      <t>バン</t>
    </rPh>
    <rPh sb="2" eb="3">
      <t>ゴウ</t>
    </rPh>
    <phoneticPr fontId="3"/>
  </si>
  <si>
    <t>㊞</t>
    <phoneticPr fontId="3"/>
  </si>
  <si>
    <t>会社名</t>
    <phoneticPr fontId="3"/>
  </si>
  <si>
    <t>殿</t>
    <rPh sb="0" eb="1">
      <t>トノ</t>
    </rPh>
    <phoneticPr fontId="3"/>
  </si>
  <si>
    <t>所 　長　 名</t>
    <rPh sb="0" eb="1">
      <t>ショ</t>
    </rPh>
    <rPh sb="3" eb="4">
      <t>チョウ</t>
    </rPh>
    <rPh sb="6" eb="7">
      <t>メイ</t>
    </rPh>
    <phoneticPr fontId="3"/>
  </si>
  <si>
    <t>）</t>
    <phoneticPr fontId="3"/>
  </si>
  <si>
    <t>次</t>
    <phoneticPr fontId="3"/>
  </si>
  <si>
    <t>（</t>
    <phoneticPr fontId="3"/>
  </si>
  <si>
    <t>一　次
会社名</t>
    <rPh sb="0" eb="1">
      <t>１</t>
    </rPh>
    <rPh sb="2" eb="3">
      <t>ツギ</t>
    </rPh>
    <rPh sb="4" eb="7">
      <t>カイシャメイ</t>
    </rPh>
    <phoneticPr fontId="3"/>
  </si>
  <si>
    <t>事業所の名称</t>
    <rPh sb="0" eb="3">
      <t>ジギョウショ</t>
    </rPh>
    <rPh sb="4" eb="6">
      <t>メイショウ</t>
    </rPh>
    <phoneticPr fontId="3"/>
  </si>
  <si>
    <t>作成）</t>
    <rPh sb="0" eb="2">
      <t>サクセイ</t>
    </rPh>
    <phoneticPr fontId="3"/>
  </si>
  <si>
    <t>（</t>
    <phoneticPr fontId="3"/>
  </si>
  <si>
    <t>社会保険加入状況</t>
    <rPh sb="0" eb="2">
      <t>シャカイ</t>
    </rPh>
    <rPh sb="2" eb="4">
      <t>ホケン</t>
    </rPh>
    <rPh sb="4" eb="6">
      <t>カニュウ</t>
    </rPh>
    <rPh sb="6" eb="8">
      <t>ジョウキョウ</t>
    </rPh>
    <phoneticPr fontId="3"/>
  </si>
  <si>
    <t>提出日</t>
    <rPh sb="0" eb="2">
      <t>テイシュツ</t>
    </rPh>
    <rPh sb="2" eb="3">
      <t>ビ</t>
    </rPh>
    <phoneticPr fontId="3"/>
  </si>
  <si>
    <t>元　請
確認欄</t>
    <rPh sb="0" eb="1">
      <t>モト</t>
    </rPh>
    <rPh sb="2" eb="3">
      <t>ショウ</t>
    </rPh>
    <rPh sb="4" eb="6">
      <t>カクニン</t>
    </rPh>
    <rPh sb="6" eb="7">
      <t>ラン</t>
    </rPh>
    <phoneticPr fontId="3"/>
  </si>
  <si>
    <t>全建統一様式 第５号別紙</t>
    <rPh sb="0" eb="1">
      <t>ゼン</t>
    </rPh>
    <rPh sb="1" eb="2">
      <t>ダテ</t>
    </rPh>
    <rPh sb="2" eb="4">
      <t>トウイツ</t>
    </rPh>
    <rPh sb="4" eb="6">
      <t>ヨウシキ</t>
    </rPh>
    <rPh sb="7" eb="8">
      <t>ダイニ</t>
    </rPh>
    <rPh sb="9" eb="10">
      <t>ゴウ</t>
    </rPh>
    <rPh sb="10" eb="12">
      <t>ベッシ</t>
    </rPh>
    <phoneticPr fontId="3"/>
  </si>
  <si>
    <t>全建統一様式第５号</t>
    <rPh sb="0" eb="1">
      <t>ゼン</t>
    </rPh>
    <rPh sb="1" eb="2">
      <t>ケン</t>
    </rPh>
    <rPh sb="2" eb="4">
      <t>トウイツ</t>
    </rPh>
    <rPh sb="4" eb="6">
      <t>ヨウシキ</t>
    </rPh>
    <rPh sb="6" eb="7">
      <t>ダイ</t>
    </rPh>
    <rPh sb="8" eb="9">
      <t>ゴウ</t>
    </rPh>
    <phoneticPr fontId="3"/>
  </si>
  <si>
    <t xml:space="preserve"> </t>
    <phoneticPr fontId="3"/>
  </si>
  <si>
    <t>作　  業　  員　  名　  簿</t>
    <rPh sb="0" eb="9">
      <t>サギョウイン</t>
    </rPh>
    <rPh sb="12" eb="17">
      <t>メイボ</t>
    </rPh>
    <phoneticPr fontId="3"/>
  </si>
  <si>
    <t>元  請</t>
    <rPh sb="0" eb="1">
      <t>モト</t>
    </rPh>
    <rPh sb="3" eb="4">
      <t>ウケ</t>
    </rPh>
    <phoneticPr fontId="3"/>
  </si>
  <si>
    <t>確認欄</t>
    <rPh sb="0" eb="2">
      <t>カクニン</t>
    </rPh>
    <rPh sb="2" eb="3">
      <t>ラン</t>
    </rPh>
    <phoneticPr fontId="3"/>
  </si>
  <si>
    <t>殿</t>
    <rPh sb="0" eb="1">
      <t>ドノ</t>
    </rPh>
    <phoneticPr fontId="3"/>
  </si>
  <si>
    <t>所長名</t>
    <rPh sb="0" eb="2">
      <t>ショチョウ</t>
    </rPh>
    <rPh sb="2" eb="3">
      <t>メイ</t>
    </rPh>
    <phoneticPr fontId="3"/>
  </si>
  <si>
    <t>本書面に記載した内容は、作業員名簿として、安全衛生管理や労働災害発生時の緊急連絡</t>
    <phoneticPr fontId="3"/>
  </si>
  <si>
    <t>（　一　次　）</t>
    <rPh sb="2" eb="5">
      <t>イチジ</t>
    </rPh>
    <phoneticPr fontId="3"/>
  </si>
  <si>
    <t>・対応のために元請負業者に提示することについて、記載者本人は同意しています。</t>
    <phoneticPr fontId="3"/>
  </si>
  <si>
    <t>会  社  名</t>
    <rPh sb="0" eb="4">
      <t>カイシャ</t>
    </rPh>
    <rPh sb="6" eb="7">
      <t>ナ</t>
    </rPh>
    <phoneticPr fontId="3"/>
  </si>
  <si>
    <t>㊞</t>
    <phoneticPr fontId="3"/>
  </si>
  <si>
    <t>会  社  名</t>
    <rPh sb="0" eb="7">
      <t>カイシャメイ</t>
    </rPh>
    <phoneticPr fontId="3"/>
  </si>
  <si>
    <t>　</t>
    <phoneticPr fontId="3"/>
  </si>
  <si>
    <t>番</t>
    <rPh sb="0" eb="1">
      <t>バン</t>
    </rPh>
    <phoneticPr fontId="3"/>
  </si>
  <si>
    <t>ふ り が な</t>
    <phoneticPr fontId="3"/>
  </si>
  <si>
    <t>雇入年月日</t>
    <rPh sb="0" eb="1">
      <t>ヤト</t>
    </rPh>
    <rPh sb="1" eb="2">
      <t>イ</t>
    </rPh>
    <rPh sb="2" eb="5">
      <t>ネンガッピ</t>
    </rPh>
    <phoneticPr fontId="3"/>
  </si>
  <si>
    <t>生年月日</t>
    <rPh sb="0" eb="4">
      <t>セイネンガッピ</t>
    </rPh>
    <phoneticPr fontId="3"/>
  </si>
  <si>
    <t>現      住      所</t>
    <rPh sb="0" eb="15">
      <t>ゲンジュウショ</t>
    </rPh>
    <phoneticPr fontId="3"/>
  </si>
  <si>
    <t>（TEL）</t>
    <phoneticPr fontId="3"/>
  </si>
  <si>
    <t>最  近  の</t>
    <rPh sb="0" eb="4">
      <t>サイキン</t>
    </rPh>
    <phoneticPr fontId="3"/>
  </si>
  <si>
    <t>血</t>
    <rPh sb="0" eb="1">
      <t>ケツ</t>
    </rPh>
    <phoneticPr fontId="3"/>
  </si>
  <si>
    <t>特      殊</t>
    <rPh sb="0" eb="8">
      <t>トクシュ</t>
    </rPh>
    <phoneticPr fontId="3"/>
  </si>
  <si>
    <t>教     育 ・資     格 ・免     許</t>
    <rPh sb="0" eb="7">
      <t>キョウイク</t>
    </rPh>
    <rPh sb="9" eb="16">
      <t>シカク</t>
    </rPh>
    <rPh sb="18" eb="25">
      <t>メンキョ</t>
    </rPh>
    <phoneticPr fontId="3"/>
  </si>
  <si>
    <t>入場年月日</t>
    <rPh sb="0" eb="2">
      <t>ニュウジョウ</t>
    </rPh>
    <rPh sb="2" eb="5">
      <t>ネンガッピ</t>
    </rPh>
    <phoneticPr fontId="3"/>
  </si>
  <si>
    <t>健康診断日</t>
    <rPh sb="0" eb="2">
      <t>ケンコウ</t>
    </rPh>
    <rPh sb="2" eb="4">
      <t>シンダン</t>
    </rPh>
    <rPh sb="4" eb="5">
      <t>ニチ</t>
    </rPh>
    <phoneticPr fontId="3"/>
  </si>
  <si>
    <t>液</t>
    <rPh sb="0" eb="1">
      <t>エキ</t>
    </rPh>
    <phoneticPr fontId="3"/>
  </si>
  <si>
    <t>健康診断日</t>
    <rPh sb="0" eb="2">
      <t>ケンコウ</t>
    </rPh>
    <rPh sb="2" eb="4">
      <t>シンダン</t>
    </rPh>
    <rPh sb="4" eb="5">
      <t>ビ</t>
    </rPh>
    <phoneticPr fontId="3"/>
  </si>
  <si>
    <t>号</t>
    <rPh sb="0" eb="1">
      <t>ゴウ</t>
    </rPh>
    <phoneticPr fontId="3"/>
  </si>
  <si>
    <t>氏      名</t>
    <rPh sb="0" eb="8">
      <t>シメイ</t>
    </rPh>
    <phoneticPr fontId="3"/>
  </si>
  <si>
    <t>経 験 年 数</t>
    <rPh sb="0" eb="7">
      <t>ケイケンネンスウ</t>
    </rPh>
    <phoneticPr fontId="3"/>
  </si>
  <si>
    <t>年    齢</t>
    <rPh sb="0" eb="1">
      <t>ネンレイ</t>
    </rPh>
    <rPh sb="5" eb="6">
      <t>レイ</t>
    </rPh>
    <phoneticPr fontId="3"/>
  </si>
  <si>
    <t>家  族  連  絡  先</t>
    <rPh sb="0" eb="4">
      <t>カゾク</t>
    </rPh>
    <rPh sb="6" eb="13">
      <t>レンラクサキ</t>
    </rPh>
    <phoneticPr fontId="3"/>
  </si>
  <si>
    <t>血      圧</t>
    <rPh sb="0" eb="8">
      <t>ケツアツ</t>
    </rPh>
    <phoneticPr fontId="3"/>
  </si>
  <si>
    <t>種      類</t>
    <rPh sb="0" eb="8">
      <t>シュルイ</t>
    </rPh>
    <phoneticPr fontId="3"/>
  </si>
  <si>
    <t>雇入 ・ 職長</t>
    <rPh sb="0" eb="1">
      <t>ヤト</t>
    </rPh>
    <rPh sb="1" eb="2">
      <t>イ</t>
    </rPh>
    <rPh sb="5" eb="7">
      <t>ショクチョウ</t>
    </rPh>
    <phoneticPr fontId="3"/>
  </si>
  <si>
    <t>技 能 講 習</t>
    <rPh sb="0" eb="3">
      <t>ギノウ</t>
    </rPh>
    <rPh sb="4" eb="7">
      <t>コウシュウ</t>
    </rPh>
    <phoneticPr fontId="3"/>
  </si>
  <si>
    <t>免      許</t>
    <rPh sb="0" eb="8">
      <t>メンキョ</t>
    </rPh>
    <phoneticPr fontId="3"/>
  </si>
  <si>
    <t>受 入 教 育</t>
    <rPh sb="0" eb="3">
      <t>ウケイ</t>
    </rPh>
    <rPh sb="4" eb="7">
      <t>キョウイク</t>
    </rPh>
    <phoneticPr fontId="3"/>
  </si>
  <si>
    <t>型</t>
    <rPh sb="0" eb="1">
      <t>カタ</t>
    </rPh>
    <phoneticPr fontId="3"/>
  </si>
  <si>
    <t>特 別 教 育</t>
    <rPh sb="0" eb="3">
      <t>トクベツ</t>
    </rPh>
    <rPh sb="4" eb="7">
      <t>キョウイク</t>
    </rPh>
    <phoneticPr fontId="3"/>
  </si>
  <si>
    <t>実施年月日</t>
    <rPh sb="0" eb="2">
      <t>ジッシ</t>
    </rPh>
    <rPh sb="2" eb="5">
      <t>ネンガッピ</t>
    </rPh>
    <phoneticPr fontId="3"/>
  </si>
  <si>
    <t>　　年　月　日</t>
    <rPh sb="2" eb="3">
      <t>ネン</t>
    </rPh>
    <rPh sb="4" eb="5">
      <t>ガツ</t>
    </rPh>
    <rPh sb="6" eb="7">
      <t>ニチ</t>
    </rPh>
    <phoneticPr fontId="3"/>
  </si>
  <si>
    <t>（TEL）</t>
    <phoneticPr fontId="3"/>
  </si>
  <si>
    <t>-</t>
    <phoneticPr fontId="3"/>
  </si>
  <si>
    <t>(注)</t>
    <rPh sb="1" eb="2">
      <t>チュウ</t>
    </rPh>
    <phoneticPr fontId="3"/>
  </si>
  <si>
    <t xml:space="preserve"> １.　※印欄には次の記号を入れる。</t>
    <rPh sb="5" eb="6">
      <t>イン</t>
    </rPh>
    <rPh sb="6" eb="7">
      <t>ラン</t>
    </rPh>
    <rPh sb="9" eb="10">
      <t>ツギ</t>
    </rPh>
    <rPh sb="11" eb="13">
      <t>キゴウ</t>
    </rPh>
    <rPh sb="14" eb="15">
      <t>イ</t>
    </rPh>
    <phoneticPr fontId="3"/>
  </si>
  <si>
    <t>２．　経験年数は現在の仕事としての経験年数を記入する。</t>
    <rPh sb="3" eb="5">
      <t>ケイケン</t>
    </rPh>
    <rPh sb="5" eb="7">
      <t>ネンスウ</t>
    </rPh>
    <rPh sb="8" eb="10">
      <t>ゲンザイ</t>
    </rPh>
    <rPh sb="11" eb="13">
      <t>シゴト</t>
    </rPh>
    <rPh sb="17" eb="19">
      <t>ケイケン</t>
    </rPh>
    <rPh sb="19" eb="21">
      <t>ネンスウ</t>
    </rPh>
    <rPh sb="22" eb="24">
      <t>キニュウ</t>
    </rPh>
    <phoneticPr fontId="3"/>
  </si>
  <si>
    <t xml:space="preserve"> 現  …現場代理人　　作  …作業主任者（正副２名を選任すること）　　女  …女性作業員　　未  …１８歳未満の作業員</t>
    <rPh sb="1" eb="2">
      <t>ゲン</t>
    </rPh>
    <rPh sb="5" eb="7">
      <t>ゲンバ</t>
    </rPh>
    <rPh sb="7" eb="10">
      <t>ダイリニン</t>
    </rPh>
    <rPh sb="12" eb="13">
      <t>サギョウ</t>
    </rPh>
    <rPh sb="16" eb="18">
      <t>サギョウ</t>
    </rPh>
    <rPh sb="18" eb="21">
      <t>シュニンシャ</t>
    </rPh>
    <rPh sb="22" eb="23">
      <t>セイ</t>
    </rPh>
    <rPh sb="23" eb="24">
      <t>フク</t>
    </rPh>
    <rPh sb="25" eb="26">
      <t>メイ</t>
    </rPh>
    <rPh sb="27" eb="29">
      <t>センニン</t>
    </rPh>
    <rPh sb="36" eb="37">
      <t>オンナ</t>
    </rPh>
    <rPh sb="40" eb="42">
      <t>ジョセイ</t>
    </rPh>
    <rPh sb="42" eb="45">
      <t>サギョウイン</t>
    </rPh>
    <phoneticPr fontId="3"/>
  </si>
  <si>
    <t>３．　各社別に作成するのが原則ですが、リース機械等の運転手は一緒でもよい。</t>
    <rPh sb="3" eb="5">
      <t>カクシャ</t>
    </rPh>
    <rPh sb="5" eb="6">
      <t>ベツ</t>
    </rPh>
    <rPh sb="7" eb="9">
      <t>サクセイ</t>
    </rPh>
    <rPh sb="13" eb="15">
      <t>ゲンソク</t>
    </rPh>
    <rPh sb="22" eb="24">
      <t>キカイ</t>
    </rPh>
    <rPh sb="24" eb="25">
      <t>ナド</t>
    </rPh>
    <rPh sb="26" eb="29">
      <t>ウンテンシュ</t>
    </rPh>
    <rPh sb="30" eb="32">
      <t>イッショ</t>
    </rPh>
    <phoneticPr fontId="3"/>
  </si>
  <si>
    <t xml:space="preserve"> 技  …主任技術者　　職  …職長　　安  …安全衛生責任者　　能　…能力向上教育(※)　　　再　…危険有害業務・再発防止教育        　　　</t>
    <rPh sb="1" eb="2">
      <t>ギ</t>
    </rPh>
    <rPh sb="5" eb="7">
      <t>シュニン</t>
    </rPh>
    <rPh sb="7" eb="10">
      <t>ギジュツシャ</t>
    </rPh>
    <rPh sb="12" eb="13">
      <t>ショク</t>
    </rPh>
    <rPh sb="16" eb="18">
      <t>ショクチョウ</t>
    </rPh>
    <rPh sb="20" eb="21">
      <t>アン</t>
    </rPh>
    <rPh sb="24" eb="26">
      <t>アンゼン</t>
    </rPh>
    <rPh sb="26" eb="28">
      <t>エイセイ</t>
    </rPh>
    <rPh sb="28" eb="31">
      <t>セキニンシャ</t>
    </rPh>
    <phoneticPr fontId="3"/>
  </si>
  <si>
    <t>４．　資格・免許等の写しを添付すること。</t>
    <rPh sb="3" eb="5">
      <t>シカク</t>
    </rPh>
    <rPh sb="6" eb="8">
      <t>メンキョ</t>
    </rPh>
    <rPh sb="8" eb="9">
      <t>ナド</t>
    </rPh>
    <rPh sb="10" eb="11">
      <t>ウツ</t>
    </rPh>
    <rPh sb="13" eb="15">
      <t>テンプ</t>
    </rPh>
    <phoneticPr fontId="3"/>
  </si>
  <si>
    <t>（※)能力向上教育は、平成3年1月21日付旧労働省労働基準局基発第39号「安全衛生教育の推進について」により定められた職長等の「能力向上教育に準じた教育」を指す。</t>
    <phoneticPr fontId="3"/>
  </si>
  <si>
    <t xml:space="preserve"> </t>
    <phoneticPr fontId="3"/>
  </si>
  <si>
    <t>ふ り が な</t>
    <phoneticPr fontId="3"/>
  </si>
  <si>
    <t>ふりがな</t>
    <phoneticPr fontId="22"/>
  </si>
  <si>
    <t>氏名</t>
    <phoneticPr fontId="22"/>
  </si>
  <si>
    <t>職種</t>
    <rPh sb="0" eb="2">
      <t>ショクシュ</t>
    </rPh>
    <phoneticPr fontId="22"/>
  </si>
  <si>
    <t>生年月日</t>
    <phoneticPr fontId="22"/>
  </si>
  <si>
    <t>雇入年月日</t>
    <rPh sb="0" eb="2">
      <t>ヤトイイ</t>
    </rPh>
    <phoneticPr fontId="22"/>
  </si>
  <si>
    <t>現住所</t>
    <phoneticPr fontId="22"/>
  </si>
  <si>
    <t>電話番号</t>
    <phoneticPr fontId="22"/>
  </si>
  <si>
    <t>家族連絡先</t>
    <phoneticPr fontId="22"/>
  </si>
  <si>
    <t>検診月日</t>
    <phoneticPr fontId="22"/>
  </si>
  <si>
    <t>血圧
（高）</t>
    <phoneticPr fontId="22"/>
  </si>
  <si>
    <t>血圧
（低）</t>
    <phoneticPr fontId="22"/>
  </si>
  <si>
    <t>血液型</t>
    <phoneticPr fontId="22"/>
  </si>
  <si>
    <t>特別教育</t>
    <phoneticPr fontId="22"/>
  </si>
  <si>
    <t>技能講習</t>
    <phoneticPr fontId="22"/>
  </si>
  <si>
    <t>免許</t>
    <phoneticPr fontId="22"/>
  </si>
  <si>
    <t>特殊健
診月日</t>
    <phoneticPr fontId="22"/>
  </si>
  <si>
    <t>特殊検
診種類</t>
    <phoneticPr fontId="22"/>
  </si>
  <si>
    <t>電工入社　年月日</t>
    <phoneticPr fontId="22"/>
  </si>
  <si>
    <t>①</t>
  </si>
  <si>
    <t>②</t>
  </si>
  <si>
    <t>③</t>
  </si>
  <si>
    <t>④</t>
  </si>
  <si>
    <t>①</t>
    <phoneticPr fontId="22"/>
  </si>
  <si>
    <t>②</t>
    <phoneticPr fontId="22"/>
  </si>
  <si>
    <t>③</t>
    <phoneticPr fontId="22"/>
  </si>
  <si>
    <t>④</t>
    <phoneticPr fontId="22"/>
  </si>
  <si>
    <t>低圧電気取扱業務</t>
  </si>
  <si>
    <t>光接続技術講習</t>
  </si>
  <si>
    <t>消防設備士甲種４級</t>
  </si>
  <si>
    <t>職長訓練</t>
  </si>
  <si>
    <t>玉掛作業者(1t以上)</t>
  </si>
  <si>
    <t>第2種電気工事士</t>
  </si>
  <si>
    <t>小型移動式クレーン(5t未満)</t>
  </si>
  <si>
    <t>光技術接続講習</t>
  </si>
  <si>
    <t>健康保険</t>
    <rPh sb="0" eb="2">
      <t>ケンコウ</t>
    </rPh>
    <rPh sb="2" eb="4">
      <t>ホケン</t>
    </rPh>
    <phoneticPr fontId="22"/>
  </si>
  <si>
    <t>年金保険</t>
    <rPh sb="0" eb="2">
      <t>ネンキン</t>
    </rPh>
    <rPh sb="2" eb="4">
      <t>ホケン</t>
    </rPh>
    <phoneticPr fontId="22"/>
  </si>
  <si>
    <t>雇用保険</t>
    <rPh sb="0" eb="2">
      <t>コヨウ</t>
    </rPh>
    <rPh sb="2" eb="4">
      <t>ホケン</t>
    </rPh>
    <phoneticPr fontId="22"/>
  </si>
  <si>
    <t>年齢</t>
    <rPh sb="0" eb="2">
      <t>ネンレイ</t>
    </rPh>
    <phoneticPr fontId="22"/>
  </si>
  <si>
    <t>経験年数</t>
    <rPh sb="0" eb="2">
      <t>ケイケン</t>
    </rPh>
    <rPh sb="2" eb="4">
      <t>ネンスウ</t>
    </rPh>
    <phoneticPr fontId="22"/>
  </si>
  <si>
    <t>1人目</t>
    <rPh sb="1" eb="2">
      <t>ニン</t>
    </rPh>
    <rPh sb="2" eb="3">
      <t>メ</t>
    </rPh>
    <phoneticPr fontId="3"/>
  </si>
  <si>
    <t>2人目</t>
    <rPh sb="1" eb="2">
      <t>ニン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</si>
  <si>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</si>
  <si>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</si>
  <si>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</si>
  <si>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6人目</t>
    <rPh sb="1" eb="2">
      <t>ニン</t>
    </rPh>
    <rPh sb="2" eb="3">
      <t>メ</t>
    </rPh>
    <phoneticPr fontId="3"/>
  </si>
  <si>
    <t>7人目</t>
    <rPh sb="1" eb="2">
      <t>ニン</t>
    </rPh>
    <rPh sb="2" eb="3">
      <t>メ</t>
    </rPh>
    <phoneticPr fontId="3"/>
  </si>
  <si>
    <t>8人目</t>
    <rPh sb="1" eb="2">
      <t>ニン</t>
    </rPh>
    <rPh sb="2" eb="3">
      <t>メ</t>
    </rPh>
    <phoneticPr fontId="3"/>
  </si>
  <si>
    <t>9人目</t>
    <rPh sb="1" eb="2">
      <t>ニン</t>
    </rPh>
    <rPh sb="2" eb="3">
      <t>メ</t>
    </rPh>
    <phoneticPr fontId="3"/>
  </si>
  <si>
    <t>10人目</t>
    <rPh sb="2" eb="3">
      <t>ニン</t>
    </rPh>
    <rPh sb="3" eb="4">
      <t>メ</t>
    </rPh>
    <phoneticPr fontId="3"/>
  </si>
  <si>
    <t>11人目</t>
    <rPh sb="2" eb="3">
      <t>ニン</t>
    </rPh>
    <rPh sb="3" eb="4">
      <t>メ</t>
    </rPh>
    <phoneticPr fontId="3"/>
  </si>
  <si>
    <t>12人目</t>
    <rPh sb="2" eb="3">
      <t>ニン</t>
    </rPh>
    <rPh sb="3" eb="4">
      <t>メ</t>
    </rPh>
    <phoneticPr fontId="3"/>
  </si>
  <si>
    <t>13人目</t>
    <rPh sb="2" eb="3">
      <t>ニン</t>
    </rPh>
    <rPh sb="3" eb="4">
      <t>メ</t>
    </rPh>
    <phoneticPr fontId="3"/>
  </si>
  <si>
    <t>14人目</t>
    <rPh sb="2" eb="3">
      <t>ニン</t>
    </rPh>
    <rPh sb="3" eb="4">
      <t>メ</t>
    </rPh>
    <phoneticPr fontId="3"/>
  </si>
  <si>
    <t>15人目</t>
    <rPh sb="2" eb="3">
      <t>ニン</t>
    </rPh>
    <rPh sb="3" eb="4">
      <t>メ</t>
    </rPh>
    <phoneticPr fontId="3"/>
  </si>
  <si>
    <t>16人目</t>
    <rPh sb="2" eb="3">
      <t>ニン</t>
    </rPh>
    <rPh sb="3" eb="4">
      <t>メ</t>
    </rPh>
    <phoneticPr fontId="3"/>
  </si>
  <si>
    <t>17人目</t>
    <rPh sb="2" eb="3">
      <t>ニン</t>
    </rPh>
    <rPh sb="3" eb="4">
      <t>メ</t>
    </rPh>
    <phoneticPr fontId="3"/>
  </si>
  <si>
    <t>18人目</t>
    <rPh sb="2" eb="3">
      <t>ニン</t>
    </rPh>
    <rPh sb="3" eb="4">
      <t>メ</t>
    </rPh>
    <phoneticPr fontId="3"/>
  </si>
  <si>
    <t>19人目</t>
    <rPh sb="2" eb="3">
      <t>ニン</t>
    </rPh>
    <rPh sb="3" eb="4">
      <t>メ</t>
    </rPh>
    <phoneticPr fontId="3"/>
  </si>
  <si>
    <t>20人目</t>
    <rPh sb="2" eb="3">
      <t>ニン</t>
    </rPh>
    <rPh sb="3" eb="4">
      <t>メ</t>
    </rPh>
    <phoneticPr fontId="3"/>
  </si>
  <si>
    <t>21人目</t>
    <rPh sb="2" eb="3">
      <t>ニン</t>
    </rPh>
    <rPh sb="3" eb="4">
      <t>メ</t>
    </rPh>
    <phoneticPr fontId="3"/>
  </si>
  <si>
    <t>22人目</t>
    <rPh sb="2" eb="3">
      <t>ニン</t>
    </rPh>
    <rPh sb="3" eb="4">
      <t>メ</t>
    </rPh>
    <phoneticPr fontId="3"/>
  </si>
  <si>
    <t>23人目</t>
    <rPh sb="2" eb="3">
      <t>ニン</t>
    </rPh>
    <rPh sb="3" eb="4">
      <t>メ</t>
    </rPh>
    <phoneticPr fontId="3"/>
  </si>
  <si>
    <t>24人目</t>
    <rPh sb="2" eb="3">
      <t>ニン</t>
    </rPh>
    <rPh sb="3" eb="4">
      <t>メ</t>
    </rPh>
    <phoneticPr fontId="3"/>
  </si>
  <si>
    <t>25人目</t>
    <rPh sb="2" eb="3">
      <t>ニン</t>
    </rPh>
    <rPh sb="3" eb="4">
      <t>メ</t>
    </rPh>
    <phoneticPr fontId="3"/>
  </si>
  <si>
    <t>26人目</t>
    <rPh sb="2" eb="3">
      <t>ニン</t>
    </rPh>
    <rPh sb="3" eb="4">
      <t>メ</t>
    </rPh>
    <phoneticPr fontId="3"/>
  </si>
  <si>
    <t>27人目</t>
    <rPh sb="2" eb="3">
      <t>ニン</t>
    </rPh>
    <rPh sb="3" eb="4">
      <t>メ</t>
    </rPh>
    <phoneticPr fontId="3"/>
  </si>
  <si>
    <t>28人目</t>
    <rPh sb="2" eb="3">
      <t>ニン</t>
    </rPh>
    <rPh sb="3" eb="4">
      <t>メ</t>
    </rPh>
    <phoneticPr fontId="3"/>
  </si>
  <si>
    <t>29人目</t>
    <rPh sb="2" eb="3">
      <t>ニン</t>
    </rPh>
    <rPh sb="3" eb="4">
      <t>メ</t>
    </rPh>
    <phoneticPr fontId="3"/>
  </si>
  <si>
    <t>30人目</t>
    <rPh sb="2" eb="3">
      <t>ニン</t>
    </rPh>
    <rPh sb="3" eb="4">
      <t>メ</t>
    </rPh>
    <phoneticPr fontId="3"/>
  </si>
  <si>
    <t>30人まで選択できます。</t>
    <rPh sb="2" eb="3">
      <t>ニン</t>
    </rPh>
    <rPh sb="5" eb="7">
      <t>センタク</t>
    </rPh>
    <phoneticPr fontId="3"/>
  </si>
  <si>
    <t>使用方法説明</t>
    <rPh sb="0" eb="2">
      <t>シヨウ</t>
    </rPh>
    <rPh sb="2" eb="4">
      <t>ホウホウ</t>
    </rPh>
    <rPh sb="4" eb="6">
      <t>セツメイ</t>
    </rPh>
    <phoneticPr fontId="3"/>
  </si>
  <si>
    <t>その１．</t>
    <phoneticPr fontId="3"/>
  </si>
  <si>
    <t>まず最初に「基本データ」シートに全従業員のデータを入力しておいて下さい。</t>
    <rPh sb="2" eb="4">
      <t>サイショ</t>
    </rPh>
    <rPh sb="6" eb="8">
      <t>キホン</t>
    </rPh>
    <rPh sb="16" eb="17">
      <t>ゼン</t>
    </rPh>
    <rPh sb="17" eb="20">
      <t>ジュウギョウイン</t>
    </rPh>
    <rPh sb="25" eb="27">
      <t>ニュウリョク</t>
    </rPh>
    <rPh sb="32" eb="33">
      <t>クダ</t>
    </rPh>
    <phoneticPr fontId="3"/>
  </si>
  <si>
    <t>従業員データに変更があった場合（毎年の健康診断の結果など）、その都度書替えておいて下さい。</t>
    <rPh sb="0" eb="3">
      <t>ジュウギョウイン</t>
    </rPh>
    <rPh sb="7" eb="9">
      <t>ヘンコウ</t>
    </rPh>
    <rPh sb="13" eb="15">
      <t>バアイ</t>
    </rPh>
    <rPh sb="16" eb="18">
      <t>マイトシ</t>
    </rPh>
    <rPh sb="19" eb="21">
      <t>ケンコウ</t>
    </rPh>
    <rPh sb="21" eb="23">
      <t>シンダン</t>
    </rPh>
    <rPh sb="24" eb="26">
      <t>ケッカ</t>
    </rPh>
    <rPh sb="32" eb="34">
      <t>ツド</t>
    </rPh>
    <rPh sb="34" eb="36">
      <t>カキカ</t>
    </rPh>
    <rPh sb="41" eb="42">
      <t>クダ</t>
    </rPh>
    <phoneticPr fontId="3"/>
  </si>
  <si>
    <t>その２．</t>
    <phoneticPr fontId="3"/>
  </si>
  <si>
    <t>作業員名簿を作成する時に、このシートで作業員を選択して下さい。</t>
    <rPh sb="0" eb="2">
      <t>サギョウ</t>
    </rPh>
    <rPh sb="2" eb="3">
      <t>イン</t>
    </rPh>
    <rPh sb="3" eb="5">
      <t>メイボ</t>
    </rPh>
    <rPh sb="6" eb="8">
      <t>サクセイ</t>
    </rPh>
    <rPh sb="10" eb="11">
      <t>トキ</t>
    </rPh>
    <rPh sb="19" eb="22">
      <t>サギョウイン</t>
    </rPh>
    <rPh sb="23" eb="25">
      <t>センタク</t>
    </rPh>
    <rPh sb="27" eb="28">
      <t>クダ</t>
    </rPh>
    <phoneticPr fontId="3"/>
  </si>
  <si>
    <t>その３．</t>
    <phoneticPr fontId="3"/>
  </si>
  <si>
    <t>下記の内容を入力して下さい。</t>
    <rPh sb="0" eb="2">
      <t>カキ</t>
    </rPh>
    <rPh sb="3" eb="5">
      <t>ナイヨウ</t>
    </rPh>
    <rPh sb="6" eb="8">
      <t>ニュウリョク</t>
    </rPh>
    <rPh sb="10" eb="11">
      <t>クダ</t>
    </rPh>
    <phoneticPr fontId="3"/>
  </si>
  <si>
    <t>作成年月日</t>
    <rPh sb="0" eb="2">
      <t>サクセイ</t>
    </rPh>
    <rPh sb="2" eb="5">
      <t>ネンガッピ</t>
    </rPh>
    <phoneticPr fontId="3"/>
  </si>
  <si>
    <t>提出年月日</t>
    <rPh sb="0" eb="2">
      <t>テイシュツ</t>
    </rPh>
    <rPh sb="2" eb="5">
      <t>ネンガッピ</t>
    </rPh>
    <phoneticPr fontId="3"/>
  </si>
  <si>
    <t>一次会社</t>
    <rPh sb="0" eb="2">
      <t>イチジ</t>
    </rPh>
    <rPh sb="2" eb="4">
      <t>ガイシャ</t>
    </rPh>
    <phoneticPr fontId="3"/>
  </si>
  <si>
    <t>次会社</t>
    <rPh sb="0" eb="1">
      <t>ジ</t>
    </rPh>
    <rPh sb="1" eb="2">
      <t>カイ</t>
    </rPh>
    <rPh sb="2" eb="3">
      <t>シャ</t>
    </rPh>
    <phoneticPr fontId="3"/>
  </si>
  <si>
    <t>越路中学校電気設備工事</t>
    <rPh sb="0" eb="2">
      <t>コシジ</t>
    </rPh>
    <rPh sb="2" eb="5">
      <t>チュウガッコウ</t>
    </rPh>
    <rPh sb="5" eb="7">
      <t>デンキ</t>
    </rPh>
    <rPh sb="7" eb="9">
      <t>セツビ</t>
    </rPh>
    <rPh sb="9" eb="11">
      <t>コウジ</t>
    </rPh>
    <phoneticPr fontId="3"/>
  </si>
  <si>
    <t>白井　太郎</t>
    <rPh sb="0" eb="2">
      <t>シライ</t>
    </rPh>
    <rPh sb="3" eb="5">
      <t>タロウ</t>
    </rPh>
    <phoneticPr fontId="3"/>
  </si>
  <si>
    <t>シライ電設株式会社</t>
    <rPh sb="3" eb="5">
      <t>デンセツ</t>
    </rPh>
    <rPh sb="5" eb="6">
      <t>カブ</t>
    </rPh>
    <rPh sb="6" eb="7">
      <t>シキ</t>
    </rPh>
    <rPh sb="7" eb="9">
      <t>カイシャ</t>
    </rPh>
    <phoneticPr fontId="3"/>
  </si>
  <si>
    <t>大手ゼネコン株式会社</t>
    <rPh sb="0" eb="2">
      <t>オオテ</t>
    </rPh>
    <rPh sb="6" eb="8">
      <t>カブシキ</t>
    </rPh>
    <rPh sb="8" eb="9">
      <t>カイ</t>
    </rPh>
    <rPh sb="9" eb="10">
      <t>シャ</t>
    </rPh>
    <phoneticPr fontId="3"/>
  </si>
  <si>
    <t>　※ドロップダウンボタンで。</t>
    <phoneticPr fontId="3"/>
  </si>
  <si>
    <t>次　）</t>
    <phoneticPr fontId="3"/>
  </si>
  <si>
    <t>電工</t>
    <phoneticPr fontId="1"/>
  </si>
  <si>
    <t>同上</t>
    <phoneticPr fontId="1"/>
  </si>
  <si>
    <t>A</t>
    <phoneticPr fontId="22"/>
  </si>
  <si>
    <t>小型車両系建設機械</t>
    <phoneticPr fontId="22"/>
  </si>
  <si>
    <t>職長訓練</t>
    <phoneticPr fontId="1"/>
  </si>
  <si>
    <t>高所作業車(10m以上)</t>
    <phoneticPr fontId="22"/>
  </si>
  <si>
    <t>玉掛作業者(1t以上)</t>
    <phoneticPr fontId="22"/>
  </si>
  <si>
    <t>小型移動式クレーン(5t未満)</t>
    <phoneticPr fontId="1"/>
  </si>
  <si>
    <t>第1種電気工事士</t>
    <phoneticPr fontId="22"/>
  </si>
  <si>
    <t>1級電気施工管理</t>
    <phoneticPr fontId="22"/>
  </si>
  <si>
    <t>有線ﾃﾚﾋﾞｼﾞｮﾝ放送技術者</t>
    <phoneticPr fontId="22"/>
  </si>
  <si>
    <t>電工</t>
    <phoneticPr fontId="3"/>
  </si>
  <si>
    <t>同上</t>
    <phoneticPr fontId="3"/>
  </si>
  <si>
    <t>小型車両系建設機械</t>
    <phoneticPr fontId="3"/>
  </si>
  <si>
    <t>職長訓練</t>
    <phoneticPr fontId="3"/>
  </si>
  <si>
    <t>小型移動式クレーン(5t未満)</t>
    <phoneticPr fontId="22"/>
  </si>
  <si>
    <t>玉掛作業者(1t以上)</t>
    <phoneticPr fontId="3"/>
  </si>
  <si>
    <t>高所作業車(10m以上)</t>
    <phoneticPr fontId="3"/>
  </si>
  <si>
    <t>第1種電気工事士</t>
    <phoneticPr fontId="3"/>
  </si>
  <si>
    <t>2級電気施工管理</t>
    <phoneticPr fontId="3"/>
  </si>
  <si>
    <t>B</t>
    <phoneticPr fontId="3"/>
  </si>
  <si>
    <t>O</t>
    <phoneticPr fontId="3"/>
  </si>
  <si>
    <t>職長訓練</t>
    <phoneticPr fontId="22"/>
  </si>
  <si>
    <t>低圧電気取扱業務</t>
    <phoneticPr fontId="22"/>
  </si>
  <si>
    <t>小型移動式クレーン(5t未満)</t>
    <phoneticPr fontId="3"/>
  </si>
  <si>
    <t>第2種電気工事士</t>
    <phoneticPr fontId="22"/>
  </si>
  <si>
    <t>車両系建設機械運転</t>
    <phoneticPr fontId="3"/>
  </si>
  <si>
    <t>1級電気施工管理</t>
    <phoneticPr fontId="3"/>
  </si>
  <si>
    <t>電工</t>
    <phoneticPr fontId="22"/>
  </si>
  <si>
    <t>同上</t>
    <phoneticPr fontId="22"/>
  </si>
  <si>
    <t>第二種酸素欠乏危険作業</t>
    <phoneticPr fontId="22"/>
  </si>
  <si>
    <t>第2種電気工事士</t>
    <phoneticPr fontId="3"/>
  </si>
  <si>
    <t>高所作業車(10以上)</t>
    <phoneticPr fontId="22"/>
  </si>
  <si>
    <t>普通自動車</t>
    <phoneticPr fontId="22"/>
  </si>
  <si>
    <t>高所作業車(10m未満)</t>
    <phoneticPr fontId="22"/>
  </si>
  <si>
    <t>2級電気施工管理</t>
    <phoneticPr fontId="22"/>
  </si>
  <si>
    <t>　【従業員のデータ入力】</t>
    <rPh sb="2" eb="5">
      <t>ジュウギョウイン</t>
    </rPh>
    <rPh sb="9" eb="11">
      <t>ニュウリョク</t>
    </rPh>
    <phoneticPr fontId="3"/>
  </si>
  <si>
    <t>　※１従業員データに変更があった場合（毎年の健康診断の結果など）、その都度書替えて上書き保存して下さい。</t>
    <rPh sb="3" eb="6">
      <t>ジュウギョウイン</t>
    </rPh>
    <rPh sb="10" eb="12">
      <t>ヘンコウ</t>
    </rPh>
    <rPh sb="16" eb="18">
      <t>バアイ</t>
    </rPh>
    <rPh sb="19" eb="21">
      <t>マイトシ</t>
    </rPh>
    <rPh sb="22" eb="24">
      <t>ケンコウ</t>
    </rPh>
    <rPh sb="24" eb="26">
      <t>シンダン</t>
    </rPh>
    <rPh sb="27" eb="29">
      <t>ケッカ</t>
    </rPh>
    <rPh sb="35" eb="37">
      <t>ツド</t>
    </rPh>
    <rPh sb="37" eb="39">
      <t>カキカ</t>
    </rPh>
    <rPh sb="41" eb="43">
      <t>ウワガ</t>
    </rPh>
    <rPh sb="44" eb="46">
      <t>ホゾン</t>
    </rPh>
    <rPh sb="48" eb="49">
      <t>クダ</t>
    </rPh>
    <phoneticPr fontId="3"/>
  </si>
  <si>
    <t>　※２Book内に、today()関数を使用しているので、Bookを閉じる際に「・・変更を保存しますか？」と表示されます。従業員データに変更が無ければ「いいえ」でかまいません。</t>
    <rPh sb="7" eb="8">
      <t>ナイ</t>
    </rPh>
    <rPh sb="17" eb="19">
      <t>カンスウ</t>
    </rPh>
    <rPh sb="20" eb="22">
      <t>シヨウ</t>
    </rPh>
    <rPh sb="34" eb="35">
      <t>ト</t>
    </rPh>
    <rPh sb="37" eb="38">
      <t>サイ</t>
    </rPh>
    <rPh sb="42" eb="44">
      <t>ヘンコウ</t>
    </rPh>
    <rPh sb="45" eb="47">
      <t>ホゾン</t>
    </rPh>
    <rPh sb="54" eb="56">
      <t>ヒョウジ</t>
    </rPh>
    <rPh sb="61" eb="64">
      <t>ジュウギョウイン</t>
    </rPh>
    <rPh sb="68" eb="70">
      <t>ヘンコウ</t>
    </rPh>
    <rPh sb="71" eb="72">
      <t>ナ</t>
    </rPh>
    <phoneticPr fontId="3"/>
  </si>
  <si>
    <t>その４．</t>
    <phoneticPr fontId="3"/>
  </si>
  <si>
    <t>白井　一郎</t>
  </si>
  <si>
    <t>白井　次郎</t>
  </si>
  <si>
    <t>白井　三郎</t>
  </si>
  <si>
    <t>白井　四郎</t>
  </si>
  <si>
    <t>白井　五郎</t>
  </si>
  <si>
    <t>白井　六郎</t>
  </si>
  <si>
    <t>白井　七郎</t>
  </si>
  <si>
    <t>白井　八郎</t>
  </si>
  <si>
    <t>白井　九郎</t>
  </si>
  <si>
    <t>白井　十郎</t>
  </si>
  <si>
    <t>青柳　一郎</t>
  </si>
  <si>
    <t>青柳　次郎</t>
  </si>
  <si>
    <t>青柳　三郎</t>
  </si>
  <si>
    <t>青柳　四郎</t>
  </si>
  <si>
    <t>青柳　五郎</t>
  </si>
  <si>
    <t>青柳　六郎</t>
  </si>
  <si>
    <t>青柳　七郎</t>
  </si>
  <si>
    <t>青柳　八郎</t>
  </si>
  <si>
    <t>青柳　九郎</t>
  </si>
  <si>
    <t>青柳　十郎</t>
  </si>
  <si>
    <t>白井　一平</t>
  </si>
  <si>
    <t>白井　三瓶</t>
  </si>
  <si>
    <t>白井　仁平</t>
  </si>
  <si>
    <t>白井　与平</t>
  </si>
  <si>
    <t>白井　五平</t>
  </si>
  <si>
    <t>白井　六平</t>
  </si>
  <si>
    <t>白井　七平</t>
  </si>
  <si>
    <t>白井　八平</t>
  </si>
  <si>
    <t>白井　九平</t>
  </si>
  <si>
    <t>白井　十平</t>
  </si>
  <si>
    <t>白井　次郎</t>
    <rPh sb="0" eb="2">
      <t>しらい</t>
    </rPh>
    <rPh sb="3" eb="5">
      <t>じろう</t>
    </rPh>
    <phoneticPr fontId="3" type="Hiragana"/>
  </si>
  <si>
    <t>白井　三郎</t>
    <rPh sb="0" eb="2">
      <t>しらい</t>
    </rPh>
    <rPh sb="3" eb="5">
      <t>さぶろう</t>
    </rPh>
    <phoneticPr fontId="3" type="Hiragana"/>
  </si>
  <si>
    <t>白井　四郎</t>
    <rPh sb="0" eb="2">
      <t>しらい</t>
    </rPh>
    <rPh sb="3" eb="5">
      <t>しろう</t>
    </rPh>
    <phoneticPr fontId="3" type="Hiragana"/>
  </si>
  <si>
    <t>白井　五郎</t>
    <rPh sb="0" eb="2">
      <t>しらい</t>
    </rPh>
    <rPh sb="3" eb="5">
      <t>ごろう</t>
    </rPh>
    <phoneticPr fontId="3" type="Hiragana"/>
  </si>
  <si>
    <t>白井　六郎</t>
    <rPh sb="0" eb="2">
      <t>しらい</t>
    </rPh>
    <rPh sb="3" eb="5">
      <t>ろくろう</t>
    </rPh>
    <phoneticPr fontId="3" type="Hiragana"/>
  </si>
  <si>
    <t>白井　七郎</t>
    <rPh sb="0" eb="2">
      <t>しらい</t>
    </rPh>
    <rPh sb="3" eb="4">
      <t>なな</t>
    </rPh>
    <rPh sb="4" eb="5">
      <t>ろう</t>
    </rPh>
    <phoneticPr fontId="3" type="Hiragana"/>
  </si>
  <si>
    <t>白井　八郎</t>
    <rPh sb="0" eb="2">
      <t>しらい</t>
    </rPh>
    <rPh sb="3" eb="5">
      <t>はちろう</t>
    </rPh>
    <phoneticPr fontId="3" type="Hiragana"/>
  </si>
  <si>
    <t>白井　九郎</t>
    <rPh sb="0" eb="2">
      <t>しらい</t>
    </rPh>
    <rPh sb="3" eb="4">
      <t>く</t>
    </rPh>
    <rPh sb="4" eb="5">
      <t>ろう</t>
    </rPh>
    <phoneticPr fontId="3" type="Hiragana"/>
  </si>
  <si>
    <t>白井　十郎</t>
    <rPh sb="0" eb="2">
      <t>しらい</t>
    </rPh>
    <rPh sb="3" eb="5">
      <t>じゅうろう</t>
    </rPh>
    <phoneticPr fontId="22" type="Hiragana"/>
  </si>
  <si>
    <t>青柳　一郎</t>
    <rPh sb="0" eb="2">
      <t>あおやぎ</t>
    </rPh>
    <rPh sb="3" eb="5">
      <t>いちろう</t>
    </rPh>
    <phoneticPr fontId="22" type="Hiragana"/>
  </si>
  <si>
    <t>青柳　次郎</t>
    <rPh sb="0" eb="2">
      <t>あおやぎ</t>
    </rPh>
    <rPh sb="3" eb="5">
      <t>じろう</t>
    </rPh>
    <phoneticPr fontId="22" type="Hiragana"/>
  </si>
  <si>
    <t>青柳　三郎</t>
    <rPh sb="0" eb="2">
      <t>あおやぎ</t>
    </rPh>
    <rPh sb="3" eb="5">
      <t>さぶろう</t>
    </rPh>
    <phoneticPr fontId="3" type="Hiragana"/>
  </si>
  <si>
    <t>青柳　四郎</t>
    <rPh sb="0" eb="2">
      <t>あおやぎ</t>
    </rPh>
    <rPh sb="3" eb="5">
      <t>しろう</t>
    </rPh>
    <phoneticPr fontId="3" type="Hiragana"/>
  </si>
  <si>
    <t>青柳　五郎</t>
    <rPh sb="0" eb="2">
      <t>あおやぎ</t>
    </rPh>
    <rPh sb="3" eb="5">
      <t>ごろう</t>
    </rPh>
    <phoneticPr fontId="3" type="Hiragana"/>
  </si>
  <si>
    <t>青柳　六郎</t>
    <rPh sb="0" eb="2">
      <t>あおやぎ</t>
    </rPh>
    <rPh sb="3" eb="5">
      <t>ろくろう</t>
    </rPh>
    <phoneticPr fontId="3" type="Hiragana"/>
  </si>
  <si>
    <t>青柳　七郎</t>
    <rPh sb="0" eb="2">
      <t>あおやぎ</t>
    </rPh>
    <rPh sb="3" eb="5">
      <t>しちろう</t>
    </rPh>
    <phoneticPr fontId="3" type="Hiragana"/>
  </si>
  <si>
    <t>青柳　八郎</t>
    <rPh sb="0" eb="2">
      <t>あおやぎ</t>
    </rPh>
    <rPh sb="3" eb="5">
      <t>はちろう</t>
    </rPh>
    <phoneticPr fontId="3" type="Hiragana"/>
  </si>
  <si>
    <t>青柳　九郎</t>
    <rPh sb="0" eb="2">
      <t>あおやぎ</t>
    </rPh>
    <rPh sb="3" eb="4">
      <t>く</t>
    </rPh>
    <rPh sb="4" eb="5">
      <t>ろう</t>
    </rPh>
    <phoneticPr fontId="3" type="Hiragana"/>
  </si>
  <si>
    <t>青柳　十郎</t>
    <rPh sb="0" eb="2">
      <t>あおやぎ</t>
    </rPh>
    <rPh sb="3" eb="5">
      <t>じゅうろう</t>
    </rPh>
    <phoneticPr fontId="3" type="Hiragana"/>
  </si>
  <si>
    <t>白井　一平</t>
    <rPh sb="0" eb="2">
      <t>しらい</t>
    </rPh>
    <rPh sb="3" eb="5">
      <t>いっぺい</t>
    </rPh>
    <phoneticPr fontId="22" type="Hiragana"/>
  </si>
  <si>
    <t>白井　仁平</t>
    <rPh sb="0" eb="2">
      <t>しらい</t>
    </rPh>
    <rPh sb="3" eb="5">
      <t>にへい</t>
    </rPh>
    <phoneticPr fontId="22" type="Hiragana"/>
  </si>
  <si>
    <t>白井　三瓶</t>
    <rPh sb="0" eb="2">
      <t>しらい</t>
    </rPh>
    <rPh sb="3" eb="5">
      <t>さんぺい</t>
    </rPh>
    <phoneticPr fontId="22" type="Hiragana"/>
  </si>
  <si>
    <t>白井　与平</t>
    <rPh sb="0" eb="2">
      <t>しらい</t>
    </rPh>
    <rPh sb="3" eb="5">
      <t>よへい</t>
    </rPh>
    <phoneticPr fontId="3" type="Hiragana"/>
  </si>
  <si>
    <t>白井　五平</t>
    <rPh sb="0" eb="2">
      <t>しらい</t>
    </rPh>
    <rPh sb="3" eb="5">
      <t>ごへい</t>
    </rPh>
    <phoneticPr fontId="22" type="Hiragana"/>
  </si>
  <si>
    <t>白井　六平</t>
    <rPh sb="0" eb="2">
      <t>しらい</t>
    </rPh>
    <rPh sb="3" eb="4">
      <t>ろく</t>
    </rPh>
    <rPh sb="4" eb="5">
      <t>へい</t>
    </rPh>
    <phoneticPr fontId="22" type="Hiragana"/>
  </si>
  <si>
    <t>白井　七平</t>
    <rPh sb="0" eb="2">
      <t>しらい</t>
    </rPh>
    <rPh sb="3" eb="4">
      <t>なな</t>
    </rPh>
    <rPh sb="4" eb="5">
      <t>へい</t>
    </rPh>
    <phoneticPr fontId="22" type="Hiragana"/>
  </si>
  <si>
    <t>白井　八平</t>
    <rPh sb="0" eb="2">
      <t>しらい</t>
    </rPh>
    <rPh sb="3" eb="4">
      <t>はち</t>
    </rPh>
    <rPh sb="4" eb="5">
      <t>へい</t>
    </rPh>
    <phoneticPr fontId="22" type="Hiragana"/>
  </si>
  <si>
    <t>白井　九平</t>
    <rPh sb="0" eb="2">
      <t>しらい</t>
    </rPh>
    <rPh sb="3" eb="4">
      <t>く</t>
    </rPh>
    <rPh sb="4" eb="5">
      <t>へい</t>
    </rPh>
    <phoneticPr fontId="22" type="Hiragana"/>
  </si>
  <si>
    <t>白井　十平</t>
    <rPh sb="0" eb="2">
      <t>しらい</t>
    </rPh>
    <rPh sb="3" eb="4">
      <t>じゅう</t>
    </rPh>
    <rPh sb="4" eb="5">
      <t>へい</t>
    </rPh>
    <phoneticPr fontId="22" type="Hiragana"/>
  </si>
  <si>
    <t>しろい　いちろう</t>
  </si>
  <si>
    <t>しらい　じろう</t>
  </si>
  <si>
    <t>しらい　さぶろう</t>
  </si>
  <si>
    <t>しらい　しろう</t>
  </si>
  <si>
    <t>しらい　ごろう</t>
  </si>
  <si>
    <t>しらい　ろくろう</t>
  </si>
  <si>
    <t>しらい　ななろう</t>
  </si>
  <si>
    <t>しらい　はちろう</t>
  </si>
  <si>
    <t>しらい　くろう</t>
  </si>
  <si>
    <t>しらい　じゅうろう</t>
  </si>
  <si>
    <t>あおやぎ　いちろう</t>
  </si>
  <si>
    <t>あおやぎ　じろう</t>
  </si>
  <si>
    <t>あおやぎ　さぶろう</t>
  </si>
  <si>
    <t>あおやぎ　しろう</t>
  </si>
  <si>
    <t>あおやぎ　ごろう</t>
  </si>
  <si>
    <t>あおやぎ　ろくろう</t>
  </si>
  <si>
    <t>あおやぎ　しちろう</t>
  </si>
  <si>
    <t>あおやぎ　はちろう</t>
  </si>
  <si>
    <t>あおやぎ　くろう</t>
  </si>
  <si>
    <t>あおやぎ　じゅうろう</t>
  </si>
  <si>
    <t>しらい　いっぺい</t>
  </si>
  <si>
    <t>しらい　にへい</t>
  </si>
  <si>
    <t>しらい　さんぺい</t>
  </si>
  <si>
    <t>しらい　よへい</t>
  </si>
  <si>
    <t>しらい　ごへい</t>
  </si>
  <si>
    <t>しらい　ろくへい</t>
  </si>
  <si>
    <t>しらい　ななへい</t>
  </si>
  <si>
    <t>しらい　はちへい</t>
  </si>
  <si>
    <t>しらい　くへい</t>
  </si>
  <si>
    <t>しらい　じゅうへい</t>
  </si>
  <si>
    <t>長岡市1-1</t>
    <phoneticPr fontId="1"/>
  </si>
  <si>
    <t>長岡市1-2</t>
  </si>
  <si>
    <t>長岡市1-3</t>
  </si>
  <si>
    <t>長岡市1-4</t>
  </si>
  <si>
    <t>長岡市1-5</t>
  </si>
  <si>
    <t>長岡市1-6</t>
  </si>
  <si>
    <t>長岡市1-7</t>
  </si>
  <si>
    <t>長岡市1-8</t>
  </si>
  <si>
    <t>長岡市1-9</t>
  </si>
  <si>
    <t>長岡市1-10</t>
  </si>
  <si>
    <t>長岡市小国町2-1</t>
    <rPh sb="0" eb="3">
      <t>ナガオカシ</t>
    </rPh>
    <rPh sb="3" eb="6">
      <t>オグニマチ</t>
    </rPh>
    <phoneticPr fontId="22"/>
  </si>
  <si>
    <t>長岡市小国町2-2</t>
    <rPh sb="0" eb="3">
      <t>ナガオカシ</t>
    </rPh>
    <rPh sb="3" eb="6">
      <t>オグニマチ</t>
    </rPh>
    <phoneticPr fontId="22"/>
  </si>
  <si>
    <t>長岡市小国町2-3</t>
    <rPh sb="0" eb="3">
      <t>ナガオカシ</t>
    </rPh>
    <rPh sb="3" eb="6">
      <t>オグニマチ</t>
    </rPh>
    <phoneticPr fontId="22"/>
  </si>
  <si>
    <t>長岡市小国町2-4</t>
    <rPh sb="0" eb="3">
      <t>ナガオカシ</t>
    </rPh>
    <rPh sb="3" eb="6">
      <t>オグニマチ</t>
    </rPh>
    <phoneticPr fontId="22"/>
  </si>
  <si>
    <t>長岡市小国町2-5</t>
    <rPh sb="0" eb="3">
      <t>ナガオカシ</t>
    </rPh>
    <rPh sb="3" eb="6">
      <t>オグニマチ</t>
    </rPh>
    <phoneticPr fontId="22"/>
  </si>
  <si>
    <t>長岡市小国町2-6</t>
    <rPh sb="0" eb="3">
      <t>ナガオカシ</t>
    </rPh>
    <rPh sb="3" eb="6">
      <t>オグニマチ</t>
    </rPh>
    <phoneticPr fontId="22"/>
  </si>
  <si>
    <t>長岡市小国町2-7</t>
    <rPh sb="0" eb="3">
      <t>ナガオカシ</t>
    </rPh>
    <rPh sb="3" eb="6">
      <t>オグニマチ</t>
    </rPh>
    <phoneticPr fontId="22"/>
  </si>
  <si>
    <t>長岡市小国町2-8</t>
    <rPh sb="0" eb="3">
      <t>ナガオカシ</t>
    </rPh>
    <rPh sb="3" eb="6">
      <t>オグニマチ</t>
    </rPh>
    <phoneticPr fontId="22"/>
  </si>
  <si>
    <t>長岡市小国町2-9</t>
    <rPh sb="0" eb="3">
      <t>ナガオカシ</t>
    </rPh>
    <rPh sb="3" eb="6">
      <t>オグニマチ</t>
    </rPh>
    <phoneticPr fontId="22"/>
  </si>
  <si>
    <t>長岡市小国町2-10</t>
    <rPh sb="0" eb="3">
      <t>ナガオカシ</t>
    </rPh>
    <rPh sb="3" eb="6">
      <t>オグニマチ</t>
    </rPh>
    <phoneticPr fontId="22"/>
  </si>
  <si>
    <t>長岡市越路3-1</t>
    <rPh sb="0" eb="3">
      <t>ナガオカシ</t>
    </rPh>
    <rPh sb="3" eb="5">
      <t>コシジ</t>
    </rPh>
    <phoneticPr fontId="22"/>
  </si>
  <si>
    <t>長岡市越路3-2</t>
    <rPh sb="0" eb="3">
      <t>ナガオカシ</t>
    </rPh>
    <rPh sb="3" eb="5">
      <t>コシジ</t>
    </rPh>
    <phoneticPr fontId="22"/>
  </si>
  <si>
    <t>長岡市越路3-3</t>
    <rPh sb="0" eb="3">
      <t>ナガオカシ</t>
    </rPh>
    <rPh sb="3" eb="5">
      <t>コシジ</t>
    </rPh>
    <phoneticPr fontId="22"/>
  </si>
  <si>
    <t>長岡市越路3-4</t>
    <rPh sb="0" eb="3">
      <t>ナガオカシ</t>
    </rPh>
    <rPh sb="3" eb="5">
      <t>コシジ</t>
    </rPh>
    <phoneticPr fontId="22"/>
  </si>
  <si>
    <t>長岡市越路3-5</t>
    <rPh sb="0" eb="3">
      <t>ナガオカシ</t>
    </rPh>
    <rPh sb="3" eb="5">
      <t>コシジ</t>
    </rPh>
    <phoneticPr fontId="22"/>
  </si>
  <si>
    <t>長岡市越路3-6</t>
    <rPh sb="0" eb="3">
      <t>ナガオカシ</t>
    </rPh>
    <rPh sb="3" eb="5">
      <t>コシジ</t>
    </rPh>
    <phoneticPr fontId="22"/>
  </si>
  <si>
    <t>長岡市越路3-7</t>
    <rPh sb="0" eb="3">
      <t>ナガオカシ</t>
    </rPh>
    <rPh sb="3" eb="5">
      <t>コシジ</t>
    </rPh>
    <phoneticPr fontId="22"/>
  </si>
  <si>
    <t>長岡市越路3-8</t>
    <rPh sb="0" eb="3">
      <t>ナガオカシ</t>
    </rPh>
    <rPh sb="3" eb="5">
      <t>コシジ</t>
    </rPh>
    <phoneticPr fontId="22"/>
  </si>
  <si>
    <t>長岡市越路3-9</t>
    <rPh sb="0" eb="3">
      <t>ナガオカシ</t>
    </rPh>
    <rPh sb="3" eb="5">
      <t>コシジ</t>
    </rPh>
    <phoneticPr fontId="22"/>
  </si>
  <si>
    <t>長岡市越路3-10</t>
    <rPh sb="0" eb="3">
      <t>ナガオカシ</t>
    </rPh>
    <rPh sb="3" eb="5">
      <t>コシジ</t>
    </rPh>
    <phoneticPr fontId="22"/>
  </si>
  <si>
    <t>0258-11-0001</t>
    <phoneticPr fontId="22"/>
  </si>
  <si>
    <t>0258-11-0002</t>
  </si>
  <si>
    <t>0258-11-0003</t>
  </si>
  <si>
    <t>0258-11-0004</t>
  </si>
  <si>
    <t>0258-11-0005</t>
  </si>
  <si>
    <t>0258-11-0006</t>
  </si>
  <si>
    <t>0258-11-0007</t>
  </si>
  <si>
    <t>0258-11-0008</t>
  </si>
  <si>
    <t>0258-11-0009</t>
  </si>
  <si>
    <t>0258-11-0010</t>
  </si>
  <si>
    <t>0258-11-0011</t>
  </si>
  <si>
    <t>0258-11-0012</t>
  </si>
  <si>
    <t>0258-11-0013</t>
  </si>
  <si>
    <t>0258-11-0014</t>
  </si>
  <si>
    <t>0258-11-0015</t>
  </si>
  <si>
    <t>0258-11-0016</t>
  </si>
  <si>
    <t>0258-11-0017</t>
  </si>
  <si>
    <t>0258-11-0018</t>
  </si>
  <si>
    <t>0258-11-0019</t>
  </si>
  <si>
    <t>0258-11-0020</t>
  </si>
  <si>
    <t>0258-11-0021</t>
  </si>
  <si>
    <t>0258-11-0022</t>
  </si>
  <si>
    <t>0258-11-0023</t>
  </si>
  <si>
    <t>0258-11-0024</t>
  </si>
  <si>
    <t>0258-11-0025</t>
  </si>
  <si>
    <t>0258-11-0026</t>
  </si>
  <si>
    <t>0258-11-0027</t>
  </si>
  <si>
    <t>0258-11-0028</t>
  </si>
  <si>
    <t>0258-11-0029</t>
  </si>
  <si>
    <t>0258-11-0030</t>
  </si>
  <si>
    <t>長岡市来迎寺11-6</t>
    <rPh sb="0" eb="3">
      <t>ナガオカシ</t>
    </rPh>
    <rPh sb="3" eb="6">
      <t>ライコウジ</t>
    </rPh>
    <phoneticPr fontId="3"/>
  </si>
  <si>
    <t>長岡市来迎寺11-7</t>
    <rPh sb="0" eb="3">
      <t>ナガオカシ</t>
    </rPh>
    <rPh sb="3" eb="6">
      <t>ライコウジ</t>
    </rPh>
    <phoneticPr fontId="3"/>
  </si>
  <si>
    <t>長岡市来迎寺11-8</t>
    <rPh sb="0" eb="3">
      <t>ナガオカシ</t>
    </rPh>
    <rPh sb="3" eb="6">
      <t>ライコウジ</t>
    </rPh>
    <phoneticPr fontId="3"/>
  </si>
  <si>
    <t>長岡市来迎寺11-9</t>
    <rPh sb="0" eb="3">
      <t>ナガオカシ</t>
    </rPh>
    <rPh sb="3" eb="6">
      <t>ライコウジ</t>
    </rPh>
    <phoneticPr fontId="3"/>
  </si>
  <si>
    <t>長岡市来迎寺11-10</t>
    <rPh sb="0" eb="3">
      <t>ナガオカシ</t>
    </rPh>
    <rPh sb="3" eb="6">
      <t>ライコウジ</t>
    </rPh>
    <phoneticPr fontId="3"/>
  </si>
  <si>
    <t>0258-92-0006</t>
  </si>
  <si>
    <t>0258-92-0007</t>
  </si>
  <si>
    <t>0258-92-0008</t>
  </si>
  <si>
    <t>0258-92-0009</t>
  </si>
  <si>
    <t>0258-92-0010</t>
  </si>
  <si>
    <t>AB</t>
    <phoneticPr fontId="3"/>
  </si>
  <si>
    <t>玉掛作業者(0t以上)</t>
  </si>
  <si>
    <t>高所作業車(9m以上)</t>
  </si>
  <si>
    <t>11行目～110行目まで(100人分の登録可能)従業員のデータを入力をして、上書き保存して下さい。</t>
    <rPh sb="2" eb="3">
      <t>ユキ</t>
    </rPh>
    <rPh sb="3" eb="4">
      <t>メ</t>
    </rPh>
    <rPh sb="8" eb="9">
      <t>ギョウ</t>
    </rPh>
    <rPh sb="9" eb="10">
      <t>メ</t>
    </rPh>
    <rPh sb="16" eb="17">
      <t>ニン</t>
    </rPh>
    <rPh sb="17" eb="18">
      <t>ブン</t>
    </rPh>
    <rPh sb="19" eb="21">
      <t>トウロク</t>
    </rPh>
    <rPh sb="21" eb="23">
      <t>カノウ</t>
    </rPh>
    <rPh sb="24" eb="27">
      <t>ジュウギョウイン</t>
    </rPh>
    <rPh sb="32" eb="34">
      <t>ニュウリョク</t>
    </rPh>
    <rPh sb="38" eb="40">
      <t>ウワガ</t>
    </rPh>
    <rPh sb="41" eb="43">
      <t>ホゾン</t>
    </rPh>
    <rPh sb="45" eb="46">
      <t>クダ</t>
    </rPh>
    <phoneticPr fontId="3"/>
  </si>
  <si>
    <t>作業員人数により、何ページ印刷するのか設定して下さい。</t>
    <rPh sb="0" eb="2">
      <t>サギョウ</t>
    </rPh>
    <rPh sb="2" eb="3">
      <t>イン</t>
    </rPh>
    <rPh sb="3" eb="5">
      <t>ニンズウ</t>
    </rPh>
    <rPh sb="9" eb="10">
      <t>ナン</t>
    </rPh>
    <rPh sb="13" eb="15">
      <t>インサツ</t>
    </rPh>
    <rPh sb="19" eb="21">
      <t>セッテイ</t>
    </rPh>
    <rPh sb="23" eb="24">
      <t>クダ</t>
    </rPh>
    <phoneticPr fontId="3"/>
  </si>
  <si>
    <t>10人まで</t>
    <rPh sb="2" eb="3">
      <t>ニン</t>
    </rPh>
    <phoneticPr fontId="3"/>
  </si>
  <si>
    <t>１ページ印刷</t>
    <rPh sb="4" eb="6">
      <t>インサツ</t>
    </rPh>
    <phoneticPr fontId="3"/>
  </si>
  <si>
    <t>20人まで</t>
    <rPh sb="2" eb="3">
      <t>ニン</t>
    </rPh>
    <phoneticPr fontId="3"/>
  </si>
  <si>
    <t>30人まで</t>
    <rPh sb="2" eb="3">
      <t>ニン</t>
    </rPh>
    <phoneticPr fontId="3"/>
  </si>
  <si>
    <t>１ページ・２ページ印刷</t>
    <rPh sb="9" eb="11">
      <t>インサツ</t>
    </rPh>
    <phoneticPr fontId="3"/>
  </si>
  <si>
    <t>１ページ・２ページ・３ページ印刷</t>
    <rPh sb="14" eb="16">
      <t>インサツ</t>
    </rPh>
    <phoneticPr fontId="3"/>
  </si>
  <si>
    <t>その５．</t>
  </si>
  <si>
    <t>「作業員名簿」シートを開き、Excelメニューより「印刷」して下さい。</t>
    <rPh sb="1" eb="3">
      <t>サギョウ</t>
    </rPh>
    <rPh sb="3" eb="4">
      <t>イン</t>
    </rPh>
    <rPh sb="4" eb="6">
      <t>メイボ</t>
    </rPh>
    <rPh sb="11" eb="12">
      <t>ヒラ</t>
    </rPh>
    <rPh sb="26" eb="28">
      <t>インサツ</t>
    </rPh>
    <rPh sb="31" eb="32">
      <t>クダ</t>
    </rPh>
    <phoneticPr fontId="3"/>
  </si>
  <si>
    <t>「(別紙)」シートを開き、Excelメニューより「印刷」して下さい。</t>
    <rPh sb="2" eb="4">
      <t>ベッシ</t>
    </rPh>
    <rPh sb="10" eb="11">
      <t>ヒラ</t>
    </rPh>
    <rPh sb="25" eb="27">
      <t>インサツ</t>
    </rPh>
    <rPh sb="30" eb="31">
      <t>クダ</t>
    </rPh>
    <phoneticPr fontId="3"/>
  </si>
  <si>
    <t>用紙サイズはA3に設定してあります。</t>
    <rPh sb="0" eb="2">
      <t>ヨウシ</t>
    </rPh>
    <rPh sb="9" eb="11">
      <t>セッテイ</t>
    </rPh>
    <phoneticPr fontId="3"/>
  </si>
  <si>
    <t>用紙サイズはA4に設定してあります。</t>
    <rPh sb="0" eb="2">
      <t>ヨウシ</t>
    </rPh>
    <rPh sb="9" eb="11">
      <t>セッテイ</t>
    </rPh>
    <phoneticPr fontId="3"/>
  </si>
  <si>
    <t>作業員を選択して下さい。</t>
    <rPh sb="0" eb="3">
      <t>サギョウイン</t>
    </rPh>
    <rPh sb="4" eb="6">
      <t>センタク</t>
    </rPh>
    <rPh sb="8" eb="9">
      <t>クダ</t>
    </rPh>
    <phoneticPr fontId="3"/>
  </si>
  <si>
    <t>この列の11行目～40行目の各セルを選択すると「ドロップダウンボタン」が現れます。（セル左端に逆三角形のマーク）</t>
    <rPh sb="2" eb="3">
      <t>レツ</t>
    </rPh>
    <rPh sb="6" eb="8">
      <t>ギョウメ</t>
    </rPh>
    <rPh sb="11" eb="13">
      <t>ギョウメ</t>
    </rPh>
    <rPh sb="14" eb="15">
      <t>カク</t>
    </rPh>
    <rPh sb="18" eb="20">
      <t>センタク</t>
    </rPh>
    <rPh sb="36" eb="37">
      <t>アラワ</t>
    </rPh>
    <rPh sb="44" eb="46">
      <t>ヒダリハシ</t>
    </rPh>
    <phoneticPr fontId="3"/>
  </si>
  <si>
    <t>「ドロップダウンボタン」をクリックしてリストから作業員を選択して下さい。</t>
    <rPh sb="24" eb="26">
      <t>サギョウ</t>
    </rPh>
    <rPh sb="26" eb="27">
      <t>イン</t>
    </rPh>
    <rPh sb="28" eb="30">
      <t>センタク</t>
    </rPh>
    <rPh sb="32" eb="33">
      <t>クダ</t>
    </rPh>
    <phoneticPr fontId="3"/>
  </si>
  <si>
    <t>二</t>
  </si>
  <si>
    <t>※1</t>
    <phoneticPr fontId="3"/>
  </si>
  <si>
    <t>職種</t>
    <rPh sb="0" eb="2">
      <t>ショクシュ</t>
    </rPh>
    <phoneticPr fontId="3"/>
  </si>
  <si>
    <t>５．資格・免許等の写しを添付することになるが、その場で本証とチェック出来れば不要。</t>
  </si>
  <si>
    <t>６．建退共手帳所有の有無については、該当するものに○で囲む。</t>
  </si>
  <si>
    <t>７．左欄に健康保険の名称（健康保険組合、協会けんぽ、建設国保、国民健康保険）、右欄に健康保険被保険者証の番号の下４けた</t>
    <rPh sb="2" eb="3">
      <t>ヒダリ</t>
    </rPh>
    <rPh sb="3" eb="4">
      <t>ラン</t>
    </rPh>
    <rPh sb="5" eb="7">
      <t>ケンコウ</t>
    </rPh>
    <rPh sb="7" eb="9">
      <t>ホケン</t>
    </rPh>
    <rPh sb="10" eb="12">
      <t>メイショウ</t>
    </rPh>
    <rPh sb="13" eb="15">
      <t>ケンコウ</t>
    </rPh>
    <rPh sb="15" eb="17">
      <t>ホケン</t>
    </rPh>
    <rPh sb="17" eb="19">
      <t>クミアイ</t>
    </rPh>
    <rPh sb="20" eb="22">
      <t>キョウカイ</t>
    </rPh>
    <rPh sb="26" eb="28">
      <t>ケンセツ</t>
    </rPh>
    <rPh sb="28" eb="30">
      <t>コクホ</t>
    </rPh>
    <rPh sb="31" eb="33">
      <t>コクミン</t>
    </rPh>
    <rPh sb="33" eb="35">
      <t>ケンコウ</t>
    </rPh>
    <rPh sb="35" eb="37">
      <t>ホケン</t>
    </rPh>
    <rPh sb="39" eb="40">
      <t>ミギ</t>
    </rPh>
    <rPh sb="40" eb="41">
      <t>ラン</t>
    </rPh>
    <rPh sb="42" eb="44">
      <t>ケンコウ</t>
    </rPh>
    <rPh sb="44" eb="46">
      <t>ホケン</t>
    </rPh>
    <rPh sb="46" eb="47">
      <t>ヒ</t>
    </rPh>
    <rPh sb="47" eb="49">
      <t>ホケン</t>
    </rPh>
    <rPh sb="49" eb="50">
      <t>シャ</t>
    </rPh>
    <rPh sb="50" eb="51">
      <t>ショウ</t>
    </rPh>
    <rPh sb="52" eb="54">
      <t>バンゴウ</t>
    </rPh>
    <rPh sb="55" eb="56">
      <t>シモ</t>
    </rPh>
    <phoneticPr fontId="4"/>
  </si>
  <si>
    <t>　（番号が４桁以下の場合は当該番号）を記載。上記の保険に加入しておらず、後期高齢者である等により、国民健康保険の適用</t>
    <rPh sb="2" eb="4">
      <t>バンゴウ</t>
    </rPh>
    <rPh sb="6" eb="7">
      <t>ケタ</t>
    </rPh>
    <rPh sb="7" eb="9">
      <t>イカ</t>
    </rPh>
    <rPh sb="10" eb="12">
      <t>バアイ</t>
    </rPh>
    <rPh sb="13" eb="15">
      <t>トウガイ</t>
    </rPh>
    <rPh sb="15" eb="17">
      <t>バンゴウ</t>
    </rPh>
    <rPh sb="19" eb="21">
      <t>キサイ</t>
    </rPh>
    <rPh sb="22" eb="24">
      <t>ジョウキ</t>
    </rPh>
    <rPh sb="25" eb="27">
      <t>ホケン</t>
    </rPh>
    <rPh sb="28" eb="30">
      <t>カニュウ</t>
    </rPh>
    <rPh sb="36" eb="38">
      <t>コウキ</t>
    </rPh>
    <rPh sb="38" eb="41">
      <t>コウレイシャ</t>
    </rPh>
    <rPh sb="44" eb="45">
      <t>トウ</t>
    </rPh>
    <rPh sb="49" eb="51">
      <t>コクミン</t>
    </rPh>
    <rPh sb="51" eb="53">
      <t>ケンコウ</t>
    </rPh>
    <rPh sb="53" eb="55">
      <t>ホケン</t>
    </rPh>
    <rPh sb="56" eb="58">
      <t>テキヨウ</t>
    </rPh>
    <phoneticPr fontId="4"/>
  </si>
  <si>
    <t>　　除外である場合には、左欄に「適応除外」と記載。</t>
    <rPh sb="2" eb="4">
      <t>ジョガイ</t>
    </rPh>
    <rPh sb="7" eb="9">
      <t>バアイ</t>
    </rPh>
    <rPh sb="12" eb="14">
      <t>ヒダリラン</t>
    </rPh>
    <rPh sb="16" eb="18">
      <t>テキオウ</t>
    </rPh>
    <rPh sb="18" eb="20">
      <t>ジョガイ</t>
    </rPh>
    <rPh sb="22" eb="24">
      <t>キサイ</t>
    </rPh>
    <phoneticPr fontId="4"/>
  </si>
  <si>
    <t>８．左欄に年金保険の名称（厚生年金、国民年金）を記載。各年金の受給者である場合は、左欄に「受給者」と記載。</t>
    <rPh sb="2" eb="4">
      <t>ヒダリラン</t>
    </rPh>
    <rPh sb="5" eb="7">
      <t>ネンキン</t>
    </rPh>
    <rPh sb="7" eb="9">
      <t>ホケン</t>
    </rPh>
    <rPh sb="10" eb="12">
      <t>メイショウ</t>
    </rPh>
    <rPh sb="13" eb="15">
      <t>コウセイ</t>
    </rPh>
    <rPh sb="15" eb="17">
      <t>ネンキン</t>
    </rPh>
    <rPh sb="18" eb="20">
      <t>コクミン</t>
    </rPh>
    <rPh sb="20" eb="22">
      <t>ネンキン</t>
    </rPh>
    <rPh sb="24" eb="26">
      <t>キサイ</t>
    </rPh>
    <rPh sb="27" eb="28">
      <t>カク</t>
    </rPh>
    <rPh sb="28" eb="30">
      <t>ネンキン</t>
    </rPh>
    <rPh sb="31" eb="34">
      <t>ジュキュウシャ</t>
    </rPh>
    <rPh sb="37" eb="39">
      <t>バアイ</t>
    </rPh>
    <rPh sb="41" eb="43">
      <t>ヒダリラン</t>
    </rPh>
    <rPh sb="45" eb="48">
      <t>ジュキュウシャ</t>
    </rPh>
    <rPh sb="50" eb="52">
      <t>キサイ</t>
    </rPh>
    <phoneticPr fontId="4"/>
  </si>
  <si>
    <t>９．右欄に被保険者番号の下４けたを記載。（日雇労働被保険者の場合には左欄に「日雇保険」と記載）事業主である等により雇用</t>
    <rPh sb="2" eb="3">
      <t>ミギ</t>
    </rPh>
    <rPh sb="3" eb="4">
      <t>ラン</t>
    </rPh>
    <rPh sb="5" eb="9">
      <t>ヒホケンシャ</t>
    </rPh>
    <rPh sb="9" eb="11">
      <t>バンゴウ</t>
    </rPh>
    <rPh sb="12" eb="13">
      <t>シモ</t>
    </rPh>
    <rPh sb="17" eb="19">
      <t>キサイ</t>
    </rPh>
    <rPh sb="21" eb="23">
      <t>ヒヤト</t>
    </rPh>
    <rPh sb="23" eb="25">
      <t>ロウドウ</t>
    </rPh>
    <rPh sb="25" eb="29">
      <t>ヒホケンシャ</t>
    </rPh>
    <rPh sb="30" eb="32">
      <t>バアイ</t>
    </rPh>
    <rPh sb="34" eb="36">
      <t>ヒダリラン</t>
    </rPh>
    <rPh sb="38" eb="40">
      <t>ヒヤト</t>
    </rPh>
    <rPh sb="40" eb="42">
      <t>ホケン</t>
    </rPh>
    <rPh sb="44" eb="46">
      <t>キサイ</t>
    </rPh>
    <rPh sb="47" eb="50">
      <t>ジギョウヌシ</t>
    </rPh>
    <rPh sb="53" eb="54">
      <t>トウ</t>
    </rPh>
    <rPh sb="57" eb="59">
      <t>コヨウ</t>
    </rPh>
    <phoneticPr fontId="4"/>
  </si>
  <si>
    <t>　　保険の適用除外である場合には左欄に「適用除外」と記載。</t>
    <rPh sb="2" eb="4">
      <t>ホケン</t>
    </rPh>
    <rPh sb="5" eb="7">
      <t>テキヨウ</t>
    </rPh>
    <rPh sb="7" eb="9">
      <t>ジョガイ</t>
    </rPh>
    <rPh sb="12" eb="14">
      <t>バアイ</t>
    </rPh>
    <rPh sb="16" eb="18">
      <t>ヒダリラン</t>
    </rPh>
    <rPh sb="20" eb="22">
      <t>テキヨウ</t>
    </rPh>
    <rPh sb="22" eb="24">
      <t>ジョガイ</t>
    </rPh>
    <rPh sb="26" eb="28">
      <t>キサイ</t>
    </rPh>
    <phoneticPr fontId="4"/>
  </si>
  <si>
    <t>低圧電気取扱業務</t>
    <phoneticPr fontId="3"/>
  </si>
  <si>
    <t>[建退共加入の有無</t>
    <rPh sb="1" eb="4">
      <t>ケンタイキョウ</t>
    </rPh>
    <rPh sb="4" eb="6">
      <t>カニュウ</t>
    </rPh>
    <rPh sb="7" eb="9">
      <t>ウム</t>
    </rPh>
    <phoneticPr fontId="3"/>
  </si>
  <si>
    <t>]</t>
  </si>
  <si>
    <t>]</t>
    <phoneticPr fontId="3"/>
  </si>
  <si>
    <r>
      <t>健康保険</t>
    </r>
    <r>
      <rPr>
        <vertAlign val="superscript"/>
        <sz val="9"/>
        <rFont val="ＭＳ 明朝"/>
        <family val="1"/>
        <charset val="128"/>
      </rPr>
      <t>7</t>
    </r>
    <r>
      <rPr>
        <sz val="9"/>
        <rFont val="ＭＳ 明朝"/>
        <family val="1"/>
        <charset val="128"/>
      </rPr>
      <t xml:space="preserve">
年金保険</t>
    </r>
    <r>
      <rPr>
        <vertAlign val="superscript"/>
        <sz val="9"/>
        <rFont val="ＭＳ 明朝"/>
        <family val="1"/>
        <charset val="128"/>
      </rPr>
      <t>8</t>
    </r>
    <r>
      <rPr>
        <sz val="9"/>
        <rFont val="ＭＳ 明朝"/>
        <family val="1"/>
        <charset val="128"/>
      </rPr>
      <t xml:space="preserve">
雇用保険</t>
    </r>
    <r>
      <rPr>
        <vertAlign val="superscript"/>
        <sz val="9"/>
        <rFont val="ＭＳ 明朝"/>
        <family val="1"/>
        <charset val="128"/>
      </rPr>
      <t>9</t>
    </r>
    <rPh sb="0" eb="2">
      <t>ケンコウ</t>
    </rPh>
    <rPh sb="2" eb="4">
      <t>ホケン</t>
    </rPh>
    <rPh sb="6" eb="8">
      <t>ネンキン</t>
    </rPh>
    <rPh sb="8" eb="10">
      <t>ホケン</t>
    </rPh>
    <rPh sb="12" eb="14">
      <t>コヨウ</t>
    </rPh>
    <rPh sb="14" eb="16">
      <t>ホケン</t>
    </rPh>
    <phoneticPr fontId="3"/>
  </si>
  <si>
    <t>健康保険
の種類</t>
    <rPh sb="0" eb="2">
      <t>ケンコウ</t>
    </rPh>
    <rPh sb="2" eb="4">
      <t>ホケン</t>
    </rPh>
    <rPh sb="6" eb="8">
      <t>シュルイ</t>
    </rPh>
    <phoneticPr fontId="3"/>
  </si>
  <si>
    <t>適用除外</t>
  </si>
  <si>
    <t>健康保険組合</t>
  </si>
  <si>
    <t>協会けんぽ</t>
  </si>
  <si>
    <t>－</t>
  </si>
  <si>
    <t>－</t>
    <phoneticPr fontId="3"/>
  </si>
  <si>
    <t>建設国保</t>
  </si>
  <si>
    <t>厚生年金</t>
    <phoneticPr fontId="3"/>
  </si>
  <si>
    <t>国民年金</t>
  </si>
  <si>
    <t>受給者</t>
  </si>
  <si>
    <t>年金保険
の種類</t>
    <rPh sb="0" eb="2">
      <t>ネンキン</t>
    </rPh>
    <rPh sb="2" eb="4">
      <t>ホケン</t>
    </rPh>
    <rPh sb="6" eb="8">
      <t>シュルイ</t>
    </rPh>
    <phoneticPr fontId="3"/>
  </si>
  <si>
    <t>雇用保険
の種類</t>
    <rPh sb="0" eb="2">
      <t>コヨウ</t>
    </rPh>
    <rPh sb="2" eb="4">
      <t>ホケン</t>
    </rPh>
    <rPh sb="6" eb="8">
      <t>シュルイ</t>
    </rPh>
    <phoneticPr fontId="3"/>
  </si>
  <si>
    <t>　　</t>
  </si>
  <si>
    <t>日雇保険</t>
  </si>
  <si>
    <t>建退共加入の有無</t>
    <rPh sb="0" eb="3">
      <t>ケンタイキョウ</t>
    </rPh>
    <rPh sb="3" eb="5">
      <t>カニュウ</t>
    </rPh>
    <rPh sb="6" eb="8">
      <t>ウム</t>
    </rPh>
    <phoneticPr fontId="3"/>
  </si>
  <si>
    <t>有</t>
  </si>
  <si>
    <t>無</t>
  </si>
  <si>
    <t>建退共
加入の有無</t>
    <rPh sb="0" eb="3">
      <t>ケンタイキョウ</t>
    </rPh>
    <rPh sb="4" eb="6">
      <t>カニュウ</t>
    </rPh>
    <rPh sb="7" eb="9">
      <t>ウム</t>
    </rPh>
    <phoneticPr fontId="3"/>
  </si>
  <si>
    <t>　※ドロップダウンボタンで。</t>
  </si>
  <si>
    <t>建退共
手帳
所有の
有無</t>
  </si>
  <si>
    <t>「全建統一様式　第５号」(保険種類・番号欄付)の印刷</t>
    <rPh sb="1" eb="2">
      <t>ゼン</t>
    </rPh>
    <rPh sb="2" eb="3">
      <t>ケン</t>
    </rPh>
    <rPh sb="3" eb="5">
      <t>トウイツ</t>
    </rPh>
    <rPh sb="5" eb="7">
      <t>ヨウシキ</t>
    </rPh>
    <rPh sb="8" eb="9">
      <t>ダイ</t>
    </rPh>
    <rPh sb="10" eb="11">
      <t>ゴウ</t>
    </rPh>
    <rPh sb="13" eb="15">
      <t>ホケン</t>
    </rPh>
    <rPh sb="15" eb="17">
      <t>シュルイ</t>
    </rPh>
    <rPh sb="18" eb="20">
      <t>バンゴウ</t>
    </rPh>
    <rPh sb="20" eb="21">
      <t>ラン</t>
    </rPh>
    <rPh sb="21" eb="22">
      <t>ツキ</t>
    </rPh>
    <rPh sb="24" eb="26">
      <t>インサツ</t>
    </rPh>
    <phoneticPr fontId="3"/>
  </si>
  <si>
    <r>
      <t>「第５号　別紙」の印刷　</t>
    </r>
    <r>
      <rPr>
        <b/>
        <sz val="11"/>
        <color indexed="30"/>
        <rFont val="ＭＳ Ｐゴシック"/>
        <family val="3"/>
        <charset val="128"/>
      </rPr>
      <t>※作業員名簿に保険種類・番号欄　があるので、別途必要な場合のみ印刷してください。</t>
    </r>
    <rPh sb="1" eb="2">
      <t>ダイ</t>
    </rPh>
    <rPh sb="3" eb="4">
      <t>ゴウ</t>
    </rPh>
    <rPh sb="5" eb="7">
      <t>ベッシ</t>
    </rPh>
    <rPh sb="9" eb="11">
      <t>インサツ</t>
    </rPh>
    <rPh sb="13" eb="18">
      <t>サギョウインメイボ</t>
    </rPh>
    <rPh sb="19" eb="21">
      <t>ホケン</t>
    </rPh>
    <rPh sb="21" eb="23">
      <t>シュルイ</t>
    </rPh>
    <rPh sb="24" eb="26">
      <t>バンゴウ</t>
    </rPh>
    <rPh sb="26" eb="27">
      <t>ラン</t>
    </rPh>
    <rPh sb="34" eb="36">
      <t>ベット</t>
    </rPh>
    <rPh sb="36" eb="38">
      <t>ヒツヨウ</t>
    </rPh>
    <rPh sb="39" eb="41">
      <t>バアイ</t>
    </rPh>
    <rPh sb="43" eb="45">
      <t>インサツ</t>
    </rPh>
    <phoneticPr fontId="3"/>
  </si>
  <si>
    <t>(</t>
    <phoneticPr fontId="3"/>
  </si>
  <si>
    <t>)作成</t>
    <rPh sb="1" eb="3">
      <t>サクセイ</t>
    </rPh>
    <phoneticPr fontId="3"/>
  </si>
  <si>
    <t>有</t>
    <phoneticPr fontId="3"/>
  </si>
  <si>
    <t>受給者</t>
    <phoneticPr fontId="3"/>
  </si>
  <si>
    <t>白井　一郎</t>
    <rPh sb="0" eb="2">
      <t>シライ</t>
    </rPh>
    <rPh sb="3" eb="5">
      <t>イチロウ</t>
    </rPh>
    <phoneticPr fontId="3"/>
  </si>
  <si>
    <t>ダイオキシン取扱業務</t>
  </si>
  <si>
    <t>　　　(　1行に1人のデータを入力。AI列まで入力欄があります。　)</t>
    <rPh sb="6" eb="7">
      <t>ギョウ</t>
    </rPh>
    <rPh sb="9" eb="10">
      <t>リ</t>
    </rPh>
    <rPh sb="15" eb="17">
      <t>ニュウリョク</t>
    </rPh>
    <rPh sb="25" eb="26">
      <t>ラン</t>
    </rPh>
    <phoneticPr fontId="3"/>
  </si>
  <si>
    <t>※2021/5/1の形式で。未入力の場合は、本日の日付になります。</t>
    <rPh sb="10" eb="12">
      <t>ケイシキ</t>
    </rPh>
    <rPh sb="14" eb="17">
      <t>ミニュウリョク</t>
    </rPh>
    <rPh sb="18" eb="20">
      <t>バアイ</t>
    </rPh>
    <rPh sb="22" eb="24">
      <t>ホンジツ</t>
    </rPh>
    <rPh sb="25" eb="27">
      <t>ヒヅケ</t>
    </rPh>
    <phoneticPr fontId="3"/>
  </si>
  <si>
    <t>※2021/5/1の形式で。</t>
    <rPh sb="10" eb="12">
      <t>ケイシキ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</si>
</sst>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$-411]&quot;（　作成　&quot;ggge&quot;年&quot;mm&quot;月&quot;dd&quot;日　)&quot;"/>
    <numFmt numFmtId="178" formatCode="General&quot;年&quot;"/>
    <numFmt numFmtId="179" formatCode="General&quot;歳&quot;"/>
    <numFmt numFmtId="180" formatCode="[$]ggge&quot;年&quot;m&quot;月&quot;d&quot;日&quot;;@" x16r2:formatCode16="[$-ja-JP-x-gannen]ggge&quot;年&quot;m&quot;月&quot;d&quot;日&quot;;@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7.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" fillId="0" borderId="0"/>
    <xf numFmtId="0" fontId="1" fillId="0" borderId="0"/>
  </cellStyleXfs>
  <cellXfs count="544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0" fillId="0" borderId="1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justifyLastLine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2" fillId="0" borderId="0" xfId="2" applyFont="1" applyFill="1" applyBorder="1" applyAlignment="1" applyProtection="1">
      <alignment horizontal="center" vertical="center"/>
      <protection hidden="1"/>
    </xf>
    <xf numFmtId="14" fontId="12" fillId="0" borderId="0" xfId="2" applyNumberFormat="1" applyFont="1" applyFill="1" applyBorder="1" applyAlignment="1" applyProtection="1">
      <alignment horizontal="center" vertical="center"/>
      <protection hidden="1"/>
    </xf>
    <xf numFmtId="0" fontId="20" fillId="0" borderId="0" xfId="2" applyFont="1" applyFill="1" applyBorder="1" applyAlignment="1" applyProtection="1">
      <alignment horizontal="center" vertical="center"/>
      <protection hidden="1"/>
    </xf>
    <xf numFmtId="0" fontId="21" fillId="0" borderId="0" xfId="2" applyFont="1" applyFill="1" applyBorder="1" applyAlignment="1" applyProtection="1">
      <alignment vertical="center" wrapText="1"/>
      <protection hidden="1"/>
    </xf>
    <xf numFmtId="0" fontId="21" fillId="2" borderId="2" xfId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23" fillId="0" borderId="0" xfId="0" applyFont="1"/>
    <xf numFmtId="0" fontId="29" fillId="0" borderId="0" xfId="0" applyFont="1"/>
    <xf numFmtId="0" fontId="4" fillId="0" borderId="1" xfId="0" applyFont="1" applyFill="1" applyBorder="1" applyAlignment="1" applyProtection="1">
      <alignment horizontal="center" vertical="center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16" fillId="0" borderId="0" xfId="3" applyFont="1" applyProtection="1"/>
    <xf numFmtId="0" fontId="4" fillId="0" borderId="0" xfId="3" applyFont="1" applyProtection="1"/>
    <xf numFmtId="0" fontId="16" fillId="0" borderId="0" xfId="3" applyFont="1" applyAlignment="1" applyProtection="1"/>
    <xf numFmtId="0" fontId="4" fillId="0" borderId="10" xfId="3" applyFont="1" applyBorder="1" applyProtection="1"/>
    <xf numFmtId="0" fontId="4" fillId="0" borderId="11" xfId="3" applyFont="1" applyBorder="1" applyProtection="1"/>
    <xf numFmtId="0" fontId="4" fillId="0" borderId="1" xfId="3" applyFont="1" applyBorder="1" applyProtection="1"/>
    <xf numFmtId="0" fontId="4" fillId="0" borderId="12" xfId="3" applyFont="1" applyBorder="1" applyProtection="1"/>
    <xf numFmtId="0" fontId="4" fillId="0" borderId="0" xfId="3" applyFont="1" applyAlignment="1" applyProtection="1">
      <alignment horizontal="center" vertical="center"/>
    </xf>
    <xf numFmtId="0" fontId="16" fillId="0" borderId="10" xfId="3" applyFont="1" applyBorder="1" applyAlignment="1" applyProtection="1"/>
    <xf numFmtId="0" fontId="4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left" vertical="center"/>
    </xf>
    <xf numFmtId="0" fontId="2" fillId="0" borderId="1" xfId="3" applyFont="1" applyBorder="1" applyAlignment="1" applyProtection="1">
      <alignment horizontal="center"/>
    </xf>
    <xf numFmtId="0" fontId="11" fillId="0" borderId="3" xfId="3" applyFont="1" applyBorder="1" applyProtection="1"/>
    <xf numFmtId="0" fontId="4" fillId="0" borderId="3" xfId="3" applyFont="1" applyBorder="1" applyAlignment="1" applyProtection="1">
      <alignment horizontal="center"/>
    </xf>
    <xf numFmtId="0" fontId="11" fillId="0" borderId="13" xfId="3" applyFont="1" applyBorder="1" applyProtection="1"/>
    <xf numFmtId="0" fontId="11" fillId="0" borderId="14" xfId="3" applyFont="1" applyBorder="1" applyProtection="1"/>
    <xf numFmtId="0" fontId="11" fillId="0" borderId="15" xfId="3" applyFont="1" applyBorder="1" applyProtection="1"/>
    <xf numFmtId="0" fontId="11" fillId="0" borderId="16" xfId="3" applyFont="1" applyBorder="1" applyProtection="1"/>
    <xf numFmtId="0" fontId="11" fillId="0" borderId="1" xfId="3" applyFont="1" applyBorder="1" applyProtection="1"/>
    <xf numFmtId="0" fontId="11" fillId="0" borderId="12" xfId="3" applyFont="1" applyBorder="1" applyProtection="1"/>
    <xf numFmtId="0" fontId="11" fillId="0" borderId="5" xfId="3" applyFont="1" applyBorder="1" applyProtection="1"/>
    <xf numFmtId="0" fontId="4" fillId="0" borderId="5" xfId="3" applyFont="1" applyBorder="1" applyAlignment="1" applyProtection="1">
      <alignment horizontal="center" vertical="top"/>
    </xf>
    <xf numFmtId="0" fontId="11" fillId="0" borderId="3" xfId="3" applyFont="1" applyBorder="1" applyAlignment="1" applyProtection="1">
      <alignment horizontal="center" vertical="top"/>
    </xf>
    <xf numFmtId="0" fontId="16" fillId="0" borderId="3" xfId="3" applyFont="1" applyFill="1" applyBorder="1" applyAlignment="1" applyProtection="1">
      <alignment shrinkToFit="1"/>
    </xf>
    <xf numFmtId="0" fontId="11" fillId="0" borderId="3" xfId="3" applyFont="1" applyFill="1" applyBorder="1" applyAlignment="1" applyProtection="1">
      <alignment horizontal="center" vertical="top" shrinkToFit="1"/>
    </xf>
    <xf numFmtId="0" fontId="11" fillId="0" borderId="5" xfId="3" applyFont="1" applyBorder="1" applyAlignment="1" applyProtection="1">
      <alignment horizontal="center" vertical="top"/>
    </xf>
    <xf numFmtId="0" fontId="16" fillId="0" borderId="5" xfId="3" applyFont="1" applyFill="1" applyBorder="1" applyAlignment="1" applyProtection="1">
      <alignment horizontal="center" shrinkToFit="1"/>
    </xf>
    <xf numFmtId="0" fontId="11" fillId="0" borderId="5" xfId="3" applyFont="1" applyFill="1" applyBorder="1" applyAlignment="1" applyProtection="1">
      <alignment horizontal="center" vertical="top" shrinkToFit="1"/>
    </xf>
    <xf numFmtId="0" fontId="16" fillId="0" borderId="3" xfId="3" applyFont="1" applyFill="1" applyBorder="1" applyAlignment="1" applyProtection="1">
      <alignment horizontal="center" shrinkToFit="1"/>
    </xf>
    <xf numFmtId="0" fontId="16" fillId="0" borderId="5" xfId="3" applyFont="1" applyBorder="1" applyAlignment="1" applyProtection="1">
      <alignment horizontal="center" vertical="top"/>
    </xf>
    <xf numFmtId="0" fontId="16" fillId="0" borderId="3" xfId="3" applyFont="1" applyBorder="1" applyAlignment="1" applyProtection="1">
      <alignment horizontal="center" vertical="top"/>
    </xf>
    <xf numFmtId="0" fontId="4" fillId="0" borderId="0" xfId="3" applyFont="1" applyAlignment="1" applyProtection="1">
      <alignment vertical="center"/>
    </xf>
    <xf numFmtId="0" fontId="19" fillId="0" borderId="0" xfId="3" applyFont="1" applyAlignment="1" applyProtection="1">
      <alignment horizontal="left" vertical="center"/>
    </xf>
    <xf numFmtId="0" fontId="4" fillId="0" borderId="16" xfId="3" applyFont="1" applyBorder="1" applyAlignment="1" applyProtection="1">
      <alignment vertical="center"/>
    </xf>
    <xf numFmtId="0" fontId="4" fillId="0" borderId="12" xfId="3" applyFont="1" applyBorder="1" applyAlignment="1" applyProtection="1">
      <alignment vertical="center"/>
    </xf>
    <xf numFmtId="0" fontId="4" fillId="0" borderId="0" xfId="3" applyFont="1" applyAlignment="1" applyProtection="1">
      <alignment vertical="top"/>
    </xf>
    <xf numFmtId="177" fontId="16" fillId="0" borderId="0" xfId="3" applyNumberFormat="1" applyFont="1" applyAlignment="1" applyProtection="1">
      <alignment vertical="center"/>
    </xf>
    <xf numFmtId="0" fontId="16" fillId="0" borderId="0" xfId="3" applyFont="1" applyFill="1" applyProtection="1"/>
    <xf numFmtId="0" fontId="11" fillId="0" borderId="3" xfId="3" applyFont="1" applyFill="1" applyBorder="1" applyAlignment="1" applyProtection="1">
      <alignment horizontal="center" vertical="top"/>
    </xf>
    <xf numFmtId="0" fontId="16" fillId="0" borderId="3" xfId="3" applyFont="1" applyFill="1" applyBorder="1" applyAlignment="1" applyProtection="1">
      <alignment horizontal="center" vertical="top"/>
    </xf>
    <xf numFmtId="0" fontId="16" fillId="0" borderId="0" xfId="1" applyFont="1" applyProtection="1">
      <alignment vertical="center"/>
      <protection hidden="1"/>
    </xf>
    <xf numFmtId="0" fontId="16" fillId="0" borderId="0" xfId="1" applyProtection="1">
      <alignment vertical="center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14" fontId="4" fillId="0" borderId="0" xfId="1" applyNumberFormat="1" applyFont="1" applyFill="1" applyBorder="1" applyProtection="1">
      <alignment vertical="center"/>
      <protection hidden="1"/>
    </xf>
    <xf numFmtId="0" fontId="16" fillId="0" borderId="0" xfId="1" applyAlignment="1" applyProtection="1">
      <alignment vertical="center" wrapText="1"/>
      <protection hidden="1"/>
    </xf>
    <xf numFmtId="14" fontId="16" fillId="0" borderId="0" xfId="1" applyNumberFormat="1" applyProtection="1">
      <alignment vertical="center"/>
      <protection hidden="1"/>
    </xf>
    <xf numFmtId="0" fontId="11" fillId="0" borderId="17" xfId="1" applyNumberFormat="1" applyFont="1" applyFill="1" applyBorder="1" applyProtection="1">
      <alignment vertical="center"/>
    </xf>
    <xf numFmtId="0" fontId="11" fillId="0" borderId="17" xfId="1" applyFont="1" applyBorder="1" applyProtection="1">
      <alignment vertical="center"/>
    </xf>
    <xf numFmtId="0" fontId="12" fillId="4" borderId="18" xfId="2" applyFont="1" applyFill="1" applyBorder="1" applyAlignment="1" applyProtection="1">
      <alignment shrinkToFit="1"/>
      <protection locked="0"/>
    </xf>
    <xf numFmtId="0" fontId="12" fillId="4" borderId="17" xfId="2" applyFont="1" applyFill="1" applyBorder="1" applyAlignment="1" applyProtection="1">
      <alignment horizontal="center"/>
      <protection locked="0"/>
    </xf>
    <xf numFmtId="0" fontId="12" fillId="4" borderId="17" xfId="2" applyFont="1" applyFill="1" applyBorder="1" applyProtection="1">
      <protection locked="0"/>
    </xf>
    <xf numFmtId="14" fontId="12" fillId="4" borderId="17" xfId="2" applyNumberFormat="1" applyFont="1" applyFill="1" applyBorder="1" applyProtection="1">
      <protection locked="0"/>
    </xf>
    <xf numFmtId="14" fontId="12" fillId="4" borderId="19" xfId="2" applyNumberFormat="1" applyFont="1" applyFill="1" applyBorder="1" applyProtection="1">
      <protection locked="0"/>
    </xf>
    <xf numFmtId="14" fontId="12" fillId="4" borderId="20" xfId="2" applyNumberFormat="1" applyFont="1" applyFill="1" applyBorder="1" applyProtection="1">
      <protection locked="0"/>
    </xf>
    <xf numFmtId="0" fontId="11" fillId="4" borderId="17" xfId="1" applyFont="1" applyFill="1" applyBorder="1" applyProtection="1">
      <alignment vertical="center"/>
      <protection locked="0"/>
    </xf>
    <xf numFmtId="0" fontId="12" fillId="4" borderId="5" xfId="2" applyFont="1" applyFill="1" applyBorder="1" applyProtection="1">
      <protection locked="0"/>
    </xf>
    <xf numFmtId="14" fontId="12" fillId="4" borderId="20" xfId="2" applyNumberFormat="1" applyFont="1" applyFill="1" applyBorder="1" applyAlignment="1" applyProtection="1">
      <protection locked="0"/>
    </xf>
    <xf numFmtId="0" fontId="16" fillId="4" borderId="17" xfId="1" applyFill="1" applyBorder="1" applyAlignment="1" applyProtection="1">
      <alignment shrinkToFit="1"/>
      <protection locked="0"/>
    </xf>
    <xf numFmtId="0" fontId="12" fillId="4" borderId="17" xfId="1" applyFont="1" applyFill="1" applyBorder="1" applyAlignment="1" applyProtection="1">
      <alignment horizontal="center"/>
      <protection locked="0"/>
    </xf>
    <xf numFmtId="0" fontId="12" fillId="4" borderId="17" xfId="1" applyFont="1" applyFill="1" applyBorder="1" applyProtection="1">
      <alignment vertical="center"/>
      <protection locked="0"/>
    </xf>
    <xf numFmtId="14" fontId="12" fillId="4" borderId="17" xfId="1" applyNumberFormat="1" applyFont="1" applyFill="1" applyBorder="1" applyProtection="1">
      <alignment vertical="center"/>
      <protection locked="0"/>
    </xf>
    <xf numFmtId="14" fontId="12" fillId="4" borderId="19" xfId="1" applyNumberFormat="1" applyFont="1" applyFill="1" applyBorder="1" applyProtection="1">
      <alignment vertical="center"/>
      <protection locked="0"/>
    </xf>
    <xf numFmtId="14" fontId="12" fillId="4" borderId="20" xfId="1" applyNumberFormat="1" applyFont="1" applyFill="1" applyBorder="1" applyProtection="1">
      <alignment vertical="center"/>
      <protection locked="0"/>
    </xf>
    <xf numFmtId="0" fontId="12" fillId="4" borderId="19" xfId="2" applyFont="1" applyFill="1" applyBorder="1" applyProtection="1">
      <protection locked="0"/>
    </xf>
    <xf numFmtId="0" fontId="16" fillId="4" borderId="17" xfId="1" applyFill="1" applyBorder="1" applyProtection="1">
      <alignment vertical="center"/>
      <protection locked="0"/>
    </xf>
    <xf numFmtId="0" fontId="12" fillId="4" borderId="19" xfId="1" applyFont="1" applyFill="1" applyBorder="1" applyProtection="1">
      <alignment vertical="center"/>
      <protection locked="0"/>
    </xf>
    <xf numFmtId="0" fontId="20" fillId="0" borderId="0" xfId="2" applyFont="1" applyFill="1" applyBorder="1" applyAlignment="1" applyProtection="1">
      <alignment vertical="center"/>
      <protection hidden="1"/>
    </xf>
    <xf numFmtId="14" fontId="12" fillId="4" borderId="17" xfId="2" applyNumberFormat="1" applyFont="1" applyFill="1" applyBorder="1" applyAlignment="1" applyProtection="1">
      <alignment vertical="center" shrinkToFit="1"/>
      <protection locked="0"/>
    </xf>
    <xf numFmtId="14" fontId="12" fillId="4" borderId="17" xfId="1" applyNumberFormat="1" applyFont="1" applyFill="1" applyBorder="1" applyAlignment="1" applyProtection="1">
      <alignment vertical="center" shrinkToFit="1"/>
      <protection locked="0"/>
    </xf>
    <xf numFmtId="14" fontId="12" fillId="4" borderId="17" xfId="1" applyNumberFormat="1" applyFont="1" applyFill="1" applyBorder="1" applyAlignment="1" applyProtection="1">
      <alignment vertical="center"/>
      <protection locked="0"/>
    </xf>
    <xf numFmtId="0" fontId="12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2" applyFont="1" applyFill="1" applyBorder="1" applyAlignment="1" applyProtection="1">
      <alignment shrinkToFit="1"/>
      <protection locked="0"/>
    </xf>
    <xf numFmtId="0" fontId="1" fillId="4" borderId="17" xfId="2" applyFont="1" applyFill="1" applyBorder="1" applyProtection="1">
      <protection locked="0"/>
    </xf>
    <xf numFmtId="0" fontId="11" fillId="0" borderId="21" xfId="3" applyFont="1" applyFill="1" applyBorder="1" applyAlignment="1" applyProtection="1">
      <alignment horizontal="left" vertical="center" shrinkToFit="1"/>
      <protection locked="0"/>
    </xf>
    <xf numFmtId="0" fontId="11" fillId="0" borderId="22" xfId="3" applyFont="1" applyFill="1" applyBorder="1" applyAlignment="1" applyProtection="1">
      <alignment horizontal="left" vertical="center" shrinkToFit="1"/>
      <protection locked="0"/>
    </xf>
    <xf numFmtId="0" fontId="11" fillId="0" borderId="23" xfId="3" applyFont="1" applyFill="1" applyBorder="1" applyAlignment="1" applyProtection="1">
      <alignment horizontal="left" vertical="center" shrinkToFit="1"/>
      <protection locked="0"/>
    </xf>
    <xf numFmtId="0" fontId="11" fillId="0" borderId="16" xfId="3" applyFont="1" applyFill="1" applyBorder="1" applyAlignment="1" applyProtection="1">
      <alignment horizontal="center" vertical="center" shrinkToFit="1"/>
      <protection locked="0"/>
    </xf>
    <xf numFmtId="0" fontId="11" fillId="0" borderId="1" xfId="3" applyFont="1" applyFill="1" applyBorder="1" applyAlignment="1" applyProtection="1">
      <alignment horizontal="center" vertical="center" shrinkToFit="1"/>
      <protection locked="0"/>
    </xf>
    <xf numFmtId="0" fontId="11" fillId="0" borderId="12" xfId="3" applyFont="1" applyFill="1" applyBorder="1" applyAlignment="1" applyProtection="1">
      <alignment horizontal="center" vertical="center" shrinkToFit="1"/>
      <protection locked="0"/>
    </xf>
    <xf numFmtId="0" fontId="11" fillId="0" borderId="24" xfId="3" applyFont="1" applyFill="1" applyBorder="1" applyAlignment="1" applyProtection="1">
      <alignment horizontal="left" vertical="center" shrinkToFit="1"/>
    </xf>
    <xf numFmtId="0" fontId="11" fillId="0" borderId="16" xfId="3" applyFont="1" applyBorder="1" applyAlignment="1" applyProtection="1">
      <alignment horizontal="center" vertical="center" shrinkToFit="1"/>
      <protection locked="0"/>
    </xf>
    <xf numFmtId="0" fontId="11" fillId="0" borderId="0" xfId="3" applyFont="1" applyAlignment="1" applyProtection="1">
      <alignment vertical="center"/>
    </xf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/>
    <xf numFmtId="0" fontId="16" fillId="0" borderId="4" xfId="3" applyFont="1" applyBorder="1" applyAlignment="1" applyProtection="1">
      <alignment horizontal="center" vertical="center"/>
    </xf>
    <xf numFmtId="0" fontId="16" fillId="0" borderId="4" xfId="3" applyFont="1" applyFill="1" applyBorder="1" applyAlignment="1" applyProtection="1">
      <alignment horizontal="center" vertical="center" shrinkToFit="1"/>
    </xf>
    <xf numFmtId="0" fontId="4" fillId="0" borderId="4" xfId="3" applyFont="1" applyBorder="1" applyAlignment="1" applyProtection="1">
      <alignment horizontal="center" vertical="center"/>
    </xf>
    <xf numFmtId="0" fontId="11" fillId="0" borderId="4" xfId="3" applyFont="1" applyBorder="1" applyAlignment="1" applyProtection="1">
      <alignment horizontal="center" vertical="top"/>
    </xf>
    <xf numFmtId="0" fontId="16" fillId="0" borderId="4" xfId="3" applyFont="1" applyFill="1" applyBorder="1" applyAlignment="1" applyProtection="1">
      <alignment shrinkToFit="1"/>
    </xf>
    <xf numFmtId="0" fontId="11" fillId="0" borderId="25" xfId="3" applyFont="1" applyBorder="1" applyAlignment="1" applyProtection="1">
      <alignment horizontal="left" vertical="center" shrinkToFit="1"/>
    </xf>
    <xf numFmtId="0" fontId="11" fillId="0" borderId="0" xfId="3" applyFont="1" applyBorder="1" applyAlignment="1" applyProtection="1">
      <alignment horizontal="left" vertical="center" shrinkToFit="1"/>
    </xf>
    <xf numFmtId="0" fontId="11" fillId="0" borderId="0" xfId="3" applyNumberFormat="1" applyFont="1" applyFill="1" applyBorder="1" applyAlignment="1" applyProtection="1">
      <alignment horizontal="left" vertical="center" shrinkToFit="1"/>
    </xf>
    <xf numFmtId="0" fontId="11" fillId="0" borderId="26" xfId="3" applyFont="1" applyBorder="1" applyAlignment="1" applyProtection="1">
      <alignment horizontal="left" vertical="center" shrinkToFit="1"/>
    </xf>
    <xf numFmtId="0" fontId="11" fillId="0" borderId="4" xfId="3" applyFont="1" applyFill="1" applyBorder="1" applyAlignment="1" applyProtection="1">
      <alignment horizontal="center" vertical="top" shrinkToFit="1"/>
    </xf>
    <xf numFmtId="0" fontId="11" fillId="0" borderId="0" xfId="3" applyFont="1" applyFill="1" applyBorder="1" applyAlignment="1" applyProtection="1">
      <alignment horizontal="left" shrinkToFit="1"/>
    </xf>
    <xf numFmtId="0" fontId="11" fillId="0" borderId="26" xfId="3" applyFont="1" applyBorder="1" applyAlignment="1" applyProtection="1">
      <alignment shrinkToFit="1"/>
    </xf>
    <xf numFmtId="0" fontId="16" fillId="0" borderId="4" xfId="3" applyFont="1" applyFill="1" applyBorder="1" applyAlignment="1" applyProtection="1">
      <alignment horizontal="center" shrinkToFit="1"/>
    </xf>
    <xf numFmtId="0" fontId="16" fillId="0" borderId="4" xfId="3" applyFont="1" applyBorder="1" applyAlignment="1" applyProtection="1">
      <alignment horizontal="center" vertical="top"/>
    </xf>
    <xf numFmtId="0" fontId="11" fillId="0" borderId="0" xfId="3" applyFont="1" applyProtection="1"/>
    <xf numFmtId="0" fontId="16" fillId="0" borderId="0" xfId="3" applyFont="1" applyAlignment="1" applyProtection="1">
      <alignment horizontal="right"/>
    </xf>
    <xf numFmtId="0" fontId="2" fillId="0" borderId="0" xfId="3" applyFont="1" applyAlignment="1" applyProtection="1">
      <alignment horizontal="center" vertical="center"/>
    </xf>
    <xf numFmtId="0" fontId="4" fillId="0" borderId="4" xfId="3" applyFont="1" applyBorder="1" applyAlignment="1" applyProtection="1">
      <alignment vertical="center"/>
    </xf>
    <xf numFmtId="0" fontId="16" fillId="0" borderId="4" xfId="3" applyFont="1" applyFill="1" applyBorder="1" applyAlignment="1" applyProtection="1">
      <alignment vertical="center" shrinkToFit="1"/>
    </xf>
    <xf numFmtId="0" fontId="11" fillId="0" borderId="4" xfId="3" applyFont="1" applyFill="1" applyBorder="1" applyAlignment="1" applyProtection="1">
      <alignment horizontal="center" vertical="top"/>
    </xf>
    <xf numFmtId="0" fontId="16" fillId="0" borderId="4" xfId="3" applyFont="1" applyFill="1" applyBorder="1" applyAlignment="1" applyProtection="1">
      <alignment horizontal="center" vertical="top"/>
    </xf>
    <xf numFmtId="14" fontId="12" fillId="4" borderId="18" xfId="2" applyNumberFormat="1" applyFont="1" applyFill="1" applyBorder="1" applyProtection="1">
      <protection locked="0"/>
    </xf>
    <xf numFmtId="0" fontId="11" fillId="4" borderId="19" xfId="1" applyFont="1" applyFill="1" applyBorder="1" applyProtection="1">
      <alignment vertical="center"/>
      <protection locked="0"/>
    </xf>
    <xf numFmtId="0" fontId="11" fillId="0" borderId="18" xfId="1" applyNumberFormat="1" applyFont="1" applyFill="1" applyBorder="1" applyProtection="1">
      <alignment vertical="center"/>
    </xf>
    <xf numFmtId="0" fontId="11" fillId="0" borderId="24" xfId="3" applyFont="1" applyBorder="1" applyProtection="1"/>
    <xf numFmtId="0" fontId="11" fillId="0" borderId="10" xfId="3" applyFont="1" applyBorder="1" applyProtection="1"/>
    <xf numFmtId="0" fontId="18" fillId="0" borderId="0" xfId="3" applyFont="1" applyProtection="1"/>
    <xf numFmtId="0" fontId="26" fillId="0" borderId="0" xfId="3" applyFont="1" applyAlignment="1" applyProtection="1">
      <alignment horizontal="center" vertical="center"/>
    </xf>
    <xf numFmtId="0" fontId="16" fillId="0" borderId="0" xfId="1" applyFont="1" applyBorder="1" applyAlignment="1" applyProtection="1">
      <alignment vertical="center"/>
    </xf>
    <xf numFmtId="0" fontId="11" fillId="0" borderId="0" xfId="3" applyFont="1" applyFill="1" applyProtection="1"/>
    <xf numFmtId="0" fontId="0" fillId="0" borderId="9" xfId="0" applyBorder="1" applyAlignment="1" applyProtection="1">
      <alignment horizontal="center"/>
      <protection locked="0"/>
    </xf>
    <xf numFmtId="0" fontId="30" fillId="0" borderId="0" xfId="3" applyFont="1" applyProtection="1"/>
    <xf numFmtId="0" fontId="11" fillId="0" borderId="25" xfId="3" applyFont="1" applyFill="1" applyBorder="1" applyAlignment="1" applyProtection="1">
      <alignment horizontal="left" vertical="center" shrinkToFit="1"/>
      <protection locked="0"/>
    </xf>
    <xf numFmtId="0" fontId="11" fillId="0" borderId="25" xfId="3" applyFont="1" applyBorder="1" applyAlignment="1" applyProtection="1">
      <alignment horizontal="left" vertical="center" shrinkToFit="1"/>
      <protection locked="0"/>
    </xf>
    <xf numFmtId="0" fontId="11" fillId="0" borderId="0" xfId="3" applyFont="1" applyBorder="1" applyAlignment="1" applyProtection="1">
      <alignment horizontal="left" vertical="center" shrinkToFit="1"/>
      <protection locked="0"/>
    </xf>
    <xf numFmtId="0" fontId="11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11" fillId="0" borderId="26" xfId="3" applyFont="1" applyBorder="1" applyAlignment="1" applyProtection="1">
      <alignment horizontal="left" vertical="center" shrinkToFit="1"/>
      <protection locked="0"/>
    </xf>
    <xf numFmtId="0" fontId="11" fillId="0" borderId="13" xfId="3" applyFont="1" applyFill="1" applyBorder="1" applyAlignment="1" applyProtection="1">
      <alignment horizontal="left" vertical="center" shrinkToFit="1"/>
      <protection locked="0"/>
    </xf>
    <xf numFmtId="0" fontId="11" fillId="0" borderId="0" xfId="3" applyFont="1" applyFill="1" applyBorder="1" applyAlignment="1" applyProtection="1">
      <alignment horizontal="left" shrinkToFit="1"/>
      <protection locked="0"/>
    </xf>
    <xf numFmtId="0" fontId="11" fillId="0" borderId="26" xfId="3" applyFont="1" applyBorder="1" applyAlignment="1" applyProtection="1">
      <alignment shrinkToFit="1"/>
      <protection locked="0"/>
    </xf>
    <xf numFmtId="0" fontId="11" fillId="0" borderId="0" xfId="3" applyFont="1" applyFill="1" applyBorder="1" applyAlignment="1" applyProtection="1">
      <alignment horizontal="left" vertical="center" shrinkToFit="1"/>
      <protection locked="0"/>
    </xf>
    <xf numFmtId="0" fontId="11" fillId="0" borderId="26" xfId="3" applyFont="1" applyFill="1" applyBorder="1" applyAlignment="1" applyProtection="1">
      <alignment horizontal="left" vertical="center" shrinkToFit="1"/>
      <protection locked="0"/>
    </xf>
    <xf numFmtId="0" fontId="11" fillId="0" borderId="3" xfId="3" applyFont="1" applyFill="1" applyBorder="1" applyAlignment="1" applyProtection="1">
      <alignment vertical="center" shrinkToFit="1"/>
    </xf>
    <xf numFmtId="0" fontId="11" fillId="0" borderId="3" xfId="3" applyFont="1" applyFill="1" applyBorder="1" applyAlignment="1" applyProtection="1">
      <alignment vertical="center" wrapText="1" shrinkToFit="1"/>
    </xf>
    <xf numFmtId="0" fontId="11" fillId="0" borderId="24" xfId="3" applyFont="1" applyFill="1" applyBorder="1" applyAlignment="1" applyProtection="1">
      <alignment vertical="center" shrinkToFit="1"/>
    </xf>
    <xf numFmtId="0" fontId="11" fillId="0" borderId="25" xfId="3" applyFont="1" applyFill="1" applyBorder="1" applyAlignment="1" applyProtection="1">
      <alignment vertical="center" shrinkToFit="1"/>
    </xf>
    <xf numFmtId="0" fontId="11" fillId="0" borderId="21" xfId="3" applyFont="1" applyFill="1" applyBorder="1" applyAlignment="1" applyProtection="1">
      <alignment vertical="center" shrinkToFit="1"/>
      <protection locked="0"/>
    </xf>
    <xf numFmtId="0" fontId="11" fillId="0" borderId="13" xfId="3" applyFont="1" applyFill="1" applyBorder="1" applyAlignment="1" applyProtection="1">
      <alignment vertical="center" shrinkToFit="1"/>
    </xf>
    <xf numFmtId="0" fontId="11" fillId="0" borderId="16" xfId="3" applyFont="1" applyBorder="1" applyAlignment="1" applyProtection="1">
      <alignment vertical="center" shrinkToFit="1"/>
      <protection locked="0"/>
    </xf>
    <xf numFmtId="0" fontId="11" fillId="0" borderId="4" xfId="3" applyFont="1" applyFill="1" applyBorder="1" applyAlignment="1" applyProtection="1">
      <alignment vertical="center" wrapText="1" shrinkToFit="1"/>
      <protection locked="0"/>
    </xf>
    <xf numFmtId="0" fontId="11" fillId="0" borderId="41" xfId="3" applyFont="1" applyFill="1" applyBorder="1" applyAlignment="1" applyProtection="1">
      <alignment vertical="center" wrapText="1" shrinkToFit="1"/>
      <protection locked="0"/>
    </xf>
    <xf numFmtId="0" fontId="11" fillId="0" borderId="35" xfId="3" applyFont="1" applyFill="1" applyBorder="1" applyAlignment="1" applyProtection="1">
      <alignment vertical="center" wrapText="1" shrinkToFit="1"/>
      <protection locked="0"/>
    </xf>
    <xf numFmtId="0" fontId="11" fillId="0" borderId="5" xfId="3" applyFont="1" applyFill="1" applyBorder="1" applyAlignment="1" applyProtection="1">
      <alignment vertical="center" wrapText="1" shrinkToFit="1"/>
      <protection locked="0"/>
    </xf>
    <xf numFmtId="0" fontId="11" fillId="0" borderId="4" xfId="3" applyFont="1" applyFill="1" applyBorder="1" applyAlignment="1" applyProtection="1">
      <alignment vertical="center" shrinkToFit="1"/>
      <protection locked="0"/>
    </xf>
    <xf numFmtId="0" fontId="11" fillId="0" borderId="41" xfId="3" applyFont="1" applyFill="1" applyBorder="1" applyAlignment="1" applyProtection="1">
      <alignment vertical="center" shrinkToFit="1"/>
      <protection locked="0"/>
    </xf>
    <xf numFmtId="0" fontId="11" fillId="0" borderId="35" xfId="3" applyFont="1" applyFill="1" applyBorder="1" applyAlignment="1" applyProtection="1">
      <alignment vertical="center" shrinkToFit="1"/>
      <protection locked="0"/>
    </xf>
    <xf numFmtId="0" fontId="11" fillId="0" borderId="5" xfId="3" applyFont="1" applyFill="1" applyBorder="1" applyAlignment="1" applyProtection="1">
      <alignment vertical="center" shrinkToFit="1"/>
      <protection locked="0"/>
    </xf>
    <xf numFmtId="0" fontId="11" fillId="0" borderId="25" xfId="3" applyFont="1" applyFill="1" applyBorder="1" applyAlignment="1" applyProtection="1">
      <alignment vertical="center" shrinkToFit="1"/>
      <protection locked="0"/>
    </xf>
    <xf numFmtId="0" fontId="11" fillId="0" borderId="13" xfId="3" applyFont="1" applyFill="1" applyBorder="1" applyAlignment="1" applyProtection="1">
      <alignment vertical="center" shrinkToFit="1"/>
      <protection locked="0"/>
    </xf>
    <xf numFmtId="0" fontId="11" fillId="0" borderId="0" xfId="3" applyFont="1" applyAlignment="1" applyProtection="1">
      <alignment vertical="center"/>
      <protection locked="0"/>
    </xf>
    <xf numFmtId="0" fontId="11" fillId="0" borderId="0" xfId="3" applyFont="1" applyProtection="1">
      <protection locked="0"/>
    </xf>
    <xf numFmtId="0" fontId="11" fillId="0" borderId="26" xfId="3" applyNumberFormat="1" applyFont="1" applyFill="1" applyBorder="1" applyAlignment="1" applyProtection="1">
      <alignment horizontal="left" vertical="center" shrinkToFit="1"/>
      <protection locked="0"/>
    </xf>
    <xf numFmtId="0" fontId="11" fillId="0" borderId="26" xfId="3" applyFont="1" applyFill="1" applyBorder="1" applyAlignment="1" applyProtection="1">
      <alignment horizontal="left" shrinkToFit="1"/>
      <protection locked="0"/>
    </xf>
    <xf numFmtId="0" fontId="0" fillId="4" borderId="17" xfId="2" applyFont="1" applyFill="1" applyBorder="1" applyAlignment="1" applyProtection="1">
      <alignment shrinkToFit="1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21" fillId="3" borderId="27" xfId="1" applyFont="1" applyFill="1" applyBorder="1" applyAlignment="1" applyProtection="1">
      <alignment horizontal="center" vertical="center" wrapText="1"/>
      <protection hidden="1"/>
    </xf>
    <xf numFmtId="0" fontId="21" fillId="3" borderId="31" xfId="1" applyFont="1" applyFill="1" applyBorder="1" applyAlignment="1" applyProtection="1">
      <alignment horizontal="center" vertical="center" wrapText="1"/>
      <protection hidden="1"/>
    </xf>
    <xf numFmtId="0" fontId="21" fillId="2" borderId="28" xfId="1" applyFont="1" applyFill="1" applyBorder="1" applyAlignment="1" applyProtection="1">
      <alignment horizontal="center" vertical="center"/>
      <protection hidden="1"/>
    </xf>
    <xf numFmtId="0" fontId="21" fillId="2" borderId="31" xfId="1" applyFont="1" applyFill="1" applyBorder="1" applyAlignment="1" applyProtection="1">
      <alignment horizontal="center" vertical="center"/>
      <protection hidden="1"/>
    </xf>
    <xf numFmtId="0" fontId="21" fillId="2" borderId="29" xfId="1" applyFont="1" applyFill="1" applyBorder="1" applyAlignment="1" applyProtection="1">
      <alignment horizontal="center" vertical="center"/>
      <protection hidden="1"/>
    </xf>
    <xf numFmtId="0" fontId="21" fillId="2" borderId="2" xfId="1" applyFont="1" applyFill="1" applyBorder="1" applyAlignment="1" applyProtection="1">
      <alignment horizontal="center" vertical="center"/>
      <protection hidden="1"/>
    </xf>
    <xf numFmtId="0" fontId="21" fillId="2" borderId="29" xfId="1" applyFont="1" applyFill="1" applyBorder="1" applyAlignment="1" applyProtection="1">
      <alignment horizontal="center" vertical="center" wrapText="1"/>
      <protection hidden="1"/>
    </xf>
    <xf numFmtId="0" fontId="21" fillId="3" borderId="28" xfId="1" applyFont="1" applyFill="1" applyBorder="1" applyAlignment="1" applyProtection="1">
      <alignment horizontal="center" vertical="center" wrapText="1"/>
      <protection hidden="1"/>
    </xf>
    <xf numFmtId="0" fontId="21" fillId="2" borderId="27" xfId="1" applyFont="1" applyFill="1" applyBorder="1" applyAlignment="1" applyProtection="1">
      <alignment horizontal="center" vertical="center"/>
      <protection hidden="1"/>
    </xf>
    <xf numFmtId="0" fontId="21" fillId="2" borderId="30" xfId="1" applyFont="1" applyFill="1" applyBorder="1" applyAlignment="1" applyProtection="1">
      <alignment horizontal="center" vertical="center"/>
      <protection hidden="1"/>
    </xf>
    <xf numFmtId="0" fontId="21" fillId="2" borderId="27" xfId="1" applyFont="1" applyFill="1" applyBorder="1" applyAlignment="1" applyProtection="1">
      <alignment horizontal="center" vertical="center" wrapText="1"/>
      <protection hidden="1"/>
    </xf>
    <xf numFmtId="0" fontId="21" fillId="2" borderId="31" xfId="1" applyFont="1" applyFill="1" applyBorder="1" applyAlignment="1" applyProtection="1">
      <alignment horizontal="center" vertical="center" wrapText="1"/>
      <protection hidden="1"/>
    </xf>
    <xf numFmtId="0" fontId="0" fillId="4" borderId="32" xfId="0" applyFill="1" applyBorder="1" applyAlignment="1" applyProtection="1">
      <protection locked="0"/>
    </xf>
    <xf numFmtId="0" fontId="0" fillId="4" borderId="33" xfId="0" applyFill="1" applyBorder="1" applyAlignment="1" applyProtection="1">
      <protection locked="0"/>
    </xf>
    <xf numFmtId="0" fontId="0" fillId="4" borderId="34" xfId="0" applyFill="1" applyBorder="1" applyAlignment="1" applyProtection="1">
      <protection locked="0"/>
    </xf>
    <xf numFmtId="176" fontId="0" fillId="4" borderId="32" xfId="0" applyNumberFormat="1" applyFill="1" applyBorder="1" applyAlignment="1" applyProtection="1">
      <alignment horizontal="left"/>
      <protection locked="0"/>
    </xf>
    <xf numFmtId="176" fontId="0" fillId="4" borderId="33" xfId="0" applyNumberFormat="1" applyFill="1" applyBorder="1" applyAlignment="1" applyProtection="1">
      <alignment horizontal="left"/>
      <protection locked="0"/>
    </xf>
    <xf numFmtId="176" fontId="0" fillId="4" borderId="34" xfId="0" applyNumberFormat="1" applyFill="1" applyBorder="1" applyAlignment="1" applyProtection="1">
      <alignment horizontal="left"/>
      <protection locked="0"/>
    </xf>
    <xf numFmtId="0" fontId="11" fillId="0" borderId="3" xfId="3" applyNumberFormat="1" applyFont="1" applyBorder="1" applyAlignment="1" applyProtection="1">
      <alignment horizontal="center"/>
    </xf>
    <xf numFmtId="0" fontId="11" fillId="0" borderId="5" xfId="3" applyNumberFormat="1" applyFont="1" applyBorder="1" applyAlignment="1" applyProtection="1">
      <alignment horizontal="center"/>
    </xf>
    <xf numFmtId="0" fontId="4" fillId="0" borderId="24" xfId="3" applyFont="1" applyFill="1" applyBorder="1" applyAlignment="1" applyProtection="1">
      <alignment horizontal="center" vertical="center" shrinkToFit="1"/>
    </xf>
    <xf numFmtId="0" fontId="4" fillId="0" borderId="11" xfId="3" applyFont="1" applyFill="1" applyBorder="1" applyAlignment="1" applyProtection="1">
      <alignment horizontal="center" vertical="center" shrinkToFit="1"/>
    </xf>
    <xf numFmtId="0" fontId="4" fillId="0" borderId="25" xfId="3" applyFont="1" applyFill="1" applyBorder="1" applyAlignment="1" applyProtection="1">
      <alignment horizontal="center" vertical="center" shrinkToFit="1"/>
    </xf>
    <xf numFmtId="0" fontId="4" fillId="0" borderId="26" xfId="3" applyFont="1" applyFill="1" applyBorder="1" applyAlignment="1" applyProtection="1">
      <alignment horizontal="center" vertical="center" shrinkToFit="1"/>
    </xf>
    <xf numFmtId="0" fontId="4" fillId="0" borderId="16" xfId="3" applyFont="1" applyFill="1" applyBorder="1" applyAlignment="1" applyProtection="1">
      <alignment horizontal="center" vertical="center" shrinkToFit="1"/>
    </xf>
    <xf numFmtId="0" fontId="4" fillId="0" borderId="12" xfId="3" applyFont="1" applyFill="1" applyBorder="1" applyAlignment="1" applyProtection="1">
      <alignment horizontal="center" vertical="center" shrinkToFit="1"/>
    </xf>
    <xf numFmtId="0" fontId="16" fillId="0" borderId="16" xfId="3" applyFont="1" applyBorder="1" applyAlignment="1" applyProtection="1">
      <alignment horizontal="center"/>
    </xf>
    <xf numFmtId="0" fontId="16" fillId="0" borderId="1" xfId="3" applyFont="1" applyBorder="1" applyAlignment="1" applyProtection="1">
      <alignment horizontal="center"/>
    </xf>
    <xf numFmtId="0" fontId="16" fillId="0" borderId="12" xfId="3" applyFont="1" applyBorder="1" applyAlignment="1" applyProtection="1">
      <alignment horizontal="center"/>
    </xf>
    <xf numFmtId="0" fontId="4" fillId="0" borderId="24" xfId="3" applyFont="1" applyFill="1" applyBorder="1" applyAlignment="1" applyProtection="1">
      <alignment horizontal="left" vertical="center" shrinkToFit="1"/>
    </xf>
    <xf numFmtId="0" fontId="4" fillId="0" borderId="10" xfId="3" applyFont="1" applyFill="1" applyBorder="1" applyAlignment="1" applyProtection="1">
      <alignment horizontal="left" vertical="center" shrinkToFit="1"/>
    </xf>
    <xf numFmtId="0" fontId="4" fillId="0" borderId="11" xfId="3" applyFont="1" applyFill="1" applyBorder="1" applyAlignment="1" applyProtection="1">
      <alignment horizontal="left" vertical="center" shrinkToFit="1"/>
    </xf>
    <xf numFmtId="0" fontId="4" fillId="0" borderId="0" xfId="3" applyFont="1" applyFill="1" applyBorder="1" applyAlignment="1" applyProtection="1">
      <alignment horizontal="center" vertical="center" shrinkToFit="1"/>
    </xf>
    <xf numFmtId="0" fontId="16" fillId="0" borderId="24" xfId="3" applyFont="1" applyFill="1" applyBorder="1" applyAlignment="1" applyProtection="1">
      <alignment horizontal="center" shrinkToFit="1"/>
    </xf>
    <xf numFmtId="0" fontId="16" fillId="0" borderId="10" xfId="3" applyFont="1" applyFill="1" applyBorder="1" applyAlignment="1" applyProtection="1">
      <alignment horizontal="center" shrinkToFit="1"/>
    </xf>
    <xf numFmtId="0" fontId="16" fillId="0" borderId="11" xfId="3" applyFont="1" applyFill="1" applyBorder="1" applyAlignment="1" applyProtection="1">
      <alignment horizontal="center" shrinkToFit="1"/>
    </xf>
    <xf numFmtId="0" fontId="16" fillId="0" borderId="21" xfId="3" applyFont="1" applyFill="1" applyBorder="1" applyAlignment="1" applyProtection="1">
      <alignment horizontal="center" shrinkToFit="1"/>
    </xf>
    <xf numFmtId="0" fontId="16" fillId="0" borderId="22" xfId="3" applyFont="1" applyFill="1" applyBorder="1" applyAlignment="1" applyProtection="1">
      <alignment horizontal="center" shrinkToFit="1"/>
    </xf>
    <xf numFmtId="0" fontId="16" fillId="0" borderId="23" xfId="3" applyFont="1" applyFill="1" applyBorder="1" applyAlignment="1" applyProtection="1">
      <alignment horizontal="center" shrinkToFit="1"/>
    </xf>
    <xf numFmtId="0" fontId="16" fillId="0" borderId="13" xfId="3" applyFont="1" applyFill="1" applyBorder="1" applyAlignment="1" applyProtection="1">
      <alignment horizontal="center" vertical="center" shrinkToFit="1"/>
    </xf>
    <xf numFmtId="0" fontId="16" fillId="0" borderId="14" xfId="3" applyFont="1" applyFill="1" applyBorder="1" applyAlignment="1" applyProtection="1">
      <alignment horizontal="center" vertical="center" shrinkToFit="1"/>
    </xf>
    <xf numFmtId="0" fontId="16" fillId="0" borderId="15" xfId="3" applyFont="1" applyFill="1" applyBorder="1" applyAlignment="1" applyProtection="1">
      <alignment horizontal="center" vertical="center" shrinkToFit="1"/>
    </xf>
    <xf numFmtId="0" fontId="16" fillId="0" borderId="25" xfId="3" applyFont="1" applyFill="1" applyBorder="1" applyAlignment="1" applyProtection="1">
      <alignment horizontal="center" vertical="center" shrinkToFit="1"/>
    </xf>
    <xf numFmtId="0" fontId="16" fillId="0" borderId="0" xfId="3" applyFont="1" applyFill="1" applyBorder="1" applyAlignment="1" applyProtection="1">
      <alignment horizontal="center" vertical="center" shrinkToFit="1"/>
    </xf>
    <xf numFmtId="0" fontId="16" fillId="0" borderId="26" xfId="3" applyFont="1" applyFill="1" applyBorder="1" applyAlignment="1" applyProtection="1">
      <alignment horizontal="center" vertical="center" shrinkToFit="1"/>
    </xf>
    <xf numFmtId="0" fontId="16" fillId="0" borderId="16" xfId="3" applyFont="1" applyFill="1" applyBorder="1" applyAlignment="1" applyProtection="1">
      <alignment horizontal="center" vertical="center" shrinkToFit="1"/>
    </xf>
    <xf numFmtId="0" fontId="16" fillId="0" borderId="1" xfId="3" applyFont="1" applyFill="1" applyBorder="1" applyAlignment="1" applyProtection="1">
      <alignment horizontal="center" vertical="center" shrinkToFit="1"/>
    </xf>
    <xf numFmtId="0" fontId="16" fillId="0" borderId="12" xfId="3" applyFont="1" applyFill="1" applyBorder="1" applyAlignment="1" applyProtection="1">
      <alignment horizontal="center" vertical="center" shrinkToFit="1"/>
    </xf>
    <xf numFmtId="0" fontId="4" fillId="0" borderId="25" xfId="3" applyFont="1" applyFill="1" applyBorder="1" applyAlignment="1" applyProtection="1">
      <alignment horizontal="left" vertical="center" shrinkToFit="1"/>
    </xf>
    <xf numFmtId="0" fontId="4" fillId="0" borderId="26" xfId="3" applyFont="1" applyFill="1" applyBorder="1" applyAlignment="1" applyProtection="1">
      <alignment horizontal="left" vertical="center" shrinkToFit="1"/>
    </xf>
    <xf numFmtId="0" fontId="4" fillId="0" borderId="0" xfId="3" applyFont="1" applyFill="1" applyBorder="1" applyAlignment="1" applyProtection="1">
      <alignment horizontal="left" vertical="center" shrinkToFit="1"/>
    </xf>
    <xf numFmtId="0" fontId="4" fillId="0" borderId="0" xfId="3" applyFont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4" fillId="0" borderId="0" xfId="3" applyFont="1" applyAlignment="1" applyProtection="1">
      <alignment horizontal="center"/>
    </xf>
    <xf numFmtId="0" fontId="4" fillId="0" borderId="16" xfId="3" applyFont="1" applyFill="1" applyBorder="1" applyAlignment="1" applyProtection="1">
      <alignment horizontal="left" vertical="center" shrinkToFit="1"/>
    </xf>
    <xf numFmtId="0" fontId="4" fillId="0" borderId="12" xfId="3" applyFont="1" applyFill="1" applyBorder="1" applyAlignment="1" applyProtection="1">
      <alignment horizontal="left" vertical="center" shrinkToFit="1"/>
    </xf>
    <xf numFmtId="0" fontId="4" fillId="0" borderId="1" xfId="3" applyFont="1" applyFill="1" applyBorder="1" applyAlignment="1" applyProtection="1">
      <alignment horizontal="left" vertical="center" shrinkToFit="1"/>
    </xf>
    <xf numFmtId="0" fontId="26" fillId="0" borderId="3" xfId="3" applyFont="1" applyBorder="1" applyAlignment="1" applyProtection="1">
      <alignment horizontal="center" vertical="center"/>
    </xf>
    <xf numFmtId="0" fontId="26" fillId="0" borderId="4" xfId="3" applyFont="1" applyBorder="1" applyAlignment="1" applyProtection="1">
      <alignment horizontal="center" vertical="center"/>
    </xf>
    <xf numFmtId="0" fontId="26" fillId="0" borderId="5" xfId="3" applyFont="1" applyBorder="1" applyAlignment="1" applyProtection="1">
      <alignment horizontal="center" vertical="center"/>
    </xf>
    <xf numFmtId="0" fontId="16" fillId="0" borderId="4" xfId="3" applyFont="1" applyFill="1" applyBorder="1" applyAlignment="1" applyProtection="1">
      <alignment horizontal="center" vertical="center" shrinkToFit="1"/>
      <protection locked="0"/>
    </xf>
    <xf numFmtId="0" fontId="16" fillId="0" borderId="5" xfId="3" applyFont="1" applyFill="1" applyBorder="1" applyAlignment="1" applyProtection="1">
      <alignment horizontal="center" vertical="center" shrinkToFit="1"/>
      <protection locked="0"/>
    </xf>
    <xf numFmtId="178" fontId="16" fillId="0" borderId="13" xfId="3" applyNumberFormat="1" applyFont="1" applyFill="1" applyBorder="1" applyAlignment="1" applyProtection="1">
      <alignment horizontal="center" vertical="center" shrinkToFit="1"/>
    </xf>
    <xf numFmtId="178" fontId="16" fillId="0" borderId="15" xfId="3" applyNumberFormat="1" applyFont="1" applyFill="1" applyBorder="1" applyAlignment="1" applyProtection="1">
      <alignment horizontal="center" vertical="center" shrinkToFit="1"/>
    </xf>
    <xf numFmtId="178" fontId="16" fillId="0" borderId="25" xfId="3" applyNumberFormat="1" applyFont="1" applyFill="1" applyBorder="1" applyAlignment="1" applyProtection="1">
      <alignment horizontal="center" vertical="center" shrinkToFit="1"/>
    </xf>
    <xf numFmtId="178" fontId="16" fillId="0" borderId="26" xfId="3" applyNumberFormat="1" applyFont="1" applyFill="1" applyBorder="1" applyAlignment="1" applyProtection="1">
      <alignment horizontal="center" vertical="center" shrinkToFit="1"/>
    </xf>
    <xf numFmtId="178" fontId="16" fillId="0" borderId="16" xfId="3" applyNumberFormat="1" applyFont="1" applyFill="1" applyBorder="1" applyAlignment="1" applyProtection="1">
      <alignment horizontal="center" vertical="center" shrinkToFit="1"/>
    </xf>
    <xf numFmtId="178" fontId="16" fillId="0" borderId="12" xfId="3" applyNumberFormat="1" applyFont="1" applyFill="1" applyBorder="1" applyAlignment="1" applyProtection="1">
      <alignment horizontal="center" vertical="center" shrinkToFit="1"/>
    </xf>
    <xf numFmtId="179" fontId="16" fillId="0" borderId="44" xfId="3" applyNumberFormat="1" applyFont="1" applyFill="1" applyBorder="1" applyAlignment="1" applyProtection="1">
      <alignment horizontal="center" vertical="center" shrinkToFit="1"/>
    </xf>
    <xf numFmtId="179" fontId="16" fillId="0" borderId="35" xfId="3" applyNumberFormat="1" applyFont="1" applyFill="1" applyBorder="1" applyAlignment="1" applyProtection="1">
      <alignment horizontal="center" vertical="center" shrinkToFit="1"/>
    </xf>
    <xf numFmtId="179" fontId="16" fillId="0" borderId="47" xfId="3" applyNumberFormat="1" applyFont="1" applyFill="1" applyBorder="1" applyAlignment="1" applyProtection="1">
      <alignment horizontal="center" vertical="center" shrinkToFit="1"/>
    </xf>
    <xf numFmtId="0" fontId="4" fillId="0" borderId="12" xfId="3" applyFont="1" applyBorder="1" applyAlignment="1" applyProtection="1">
      <alignment horizontal="left" vertical="center" shrinkToFit="1"/>
    </xf>
    <xf numFmtId="176" fontId="16" fillId="0" borderId="13" xfId="3" applyNumberFormat="1" applyFont="1" applyFill="1" applyBorder="1" applyAlignment="1" applyProtection="1">
      <alignment horizontal="right" vertical="center" shrinkToFit="1"/>
    </xf>
    <xf numFmtId="176" fontId="16" fillId="0" borderId="15" xfId="3" applyNumberFormat="1" applyFont="1" applyFill="1" applyBorder="1" applyAlignment="1" applyProtection="1">
      <alignment horizontal="right" vertical="center" shrinkToFit="1"/>
    </xf>
    <xf numFmtId="176" fontId="16" fillId="0" borderId="25" xfId="3" applyNumberFormat="1" applyFont="1" applyFill="1" applyBorder="1" applyAlignment="1" applyProtection="1">
      <alignment horizontal="right" vertical="center" shrinkToFit="1"/>
    </xf>
    <xf numFmtId="176" fontId="16" fillId="0" borderId="26" xfId="3" applyNumberFormat="1" applyFont="1" applyFill="1" applyBorder="1" applyAlignment="1" applyProtection="1">
      <alignment horizontal="right" vertical="center" shrinkToFit="1"/>
    </xf>
    <xf numFmtId="176" fontId="16" fillId="0" borderId="16" xfId="3" applyNumberFormat="1" applyFont="1" applyFill="1" applyBorder="1" applyAlignment="1" applyProtection="1">
      <alignment horizontal="right" vertical="center" shrinkToFit="1"/>
    </xf>
    <xf numFmtId="176" fontId="16" fillId="0" borderId="12" xfId="3" applyNumberFormat="1" applyFont="1" applyFill="1" applyBorder="1" applyAlignment="1" applyProtection="1">
      <alignment horizontal="right" vertical="center" shrinkToFit="1"/>
    </xf>
    <xf numFmtId="176" fontId="16" fillId="0" borderId="24" xfId="3" applyNumberFormat="1" applyFont="1" applyFill="1" applyBorder="1" applyAlignment="1" applyProtection="1">
      <alignment horizontal="right" vertical="center" shrinkToFit="1"/>
    </xf>
    <xf numFmtId="176" fontId="16" fillId="0" borderId="11" xfId="3" applyNumberFormat="1" applyFont="1" applyFill="1" applyBorder="1" applyAlignment="1" applyProtection="1">
      <alignment horizontal="right" vertical="center" shrinkToFit="1"/>
    </xf>
    <xf numFmtId="176" fontId="16" fillId="0" borderId="21" xfId="3" applyNumberFormat="1" applyFont="1" applyFill="1" applyBorder="1" applyAlignment="1" applyProtection="1">
      <alignment horizontal="right" vertical="center" shrinkToFit="1"/>
    </xf>
    <xf numFmtId="176" fontId="16" fillId="0" borderId="23" xfId="3" applyNumberFormat="1" applyFont="1" applyFill="1" applyBorder="1" applyAlignment="1" applyProtection="1">
      <alignment horizontal="right" vertical="center" shrinkToFit="1"/>
    </xf>
    <xf numFmtId="0" fontId="11" fillId="0" borderId="17" xfId="3" applyFont="1" applyBorder="1" applyAlignment="1" applyProtection="1">
      <alignment horizontal="center" vertical="center" wrapText="1"/>
    </xf>
    <xf numFmtId="0" fontId="11" fillId="0" borderId="17" xfId="3" applyFont="1" applyBorder="1" applyAlignment="1" applyProtection="1">
      <alignment horizontal="center" vertical="center"/>
    </xf>
    <xf numFmtId="176" fontId="16" fillId="0" borderId="0" xfId="3" applyNumberFormat="1" applyFont="1" applyAlignment="1" applyProtection="1">
      <alignment horizontal="center" vertical="center"/>
    </xf>
    <xf numFmtId="0" fontId="16" fillId="0" borderId="13" xfId="3" applyFont="1" applyFill="1" applyBorder="1" applyAlignment="1" applyProtection="1">
      <alignment horizontal="center" vertical="center" shrinkToFit="1"/>
      <protection locked="0"/>
    </xf>
    <xf numFmtId="0" fontId="16" fillId="0" borderId="15" xfId="3" applyFont="1" applyFill="1" applyBorder="1" applyAlignment="1" applyProtection="1">
      <alignment horizontal="center" vertical="center" shrinkToFit="1"/>
      <protection locked="0"/>
    </xf>
    <xf numFmtId="0" fontId="16" fillId="0" borderId="25" xfId="3" applyFont="1" applyFill="1" applyBorder="1" applyAlignment="1" applyProtection="1">
      <alignment horizontal="center" vertical="center" shrinkToFit="1"/>
      <protection locked="0"/>
    </xf>
    <xf numFmtId="0" fontId="16" fillId="0" borderId="26" xfId="3" applyFont="1" applyFill="1" applyBorder="1" applyAlignment="1" applyProtection="1">
      <alignment horizontal="center" vertical="center" shrinkToFit="1"/>
      <protection locked="0"/>
    </xf>
    <xf numFmtId="0" fontId="16" fillId="0" borderId="16" xfId="3" applyFont="1" applyFill="1" applyBorder="1" applyAlignment="1" applyProtection="1">
      <alignment horizontal="center" vertical="center" shrinkToFit="1"/>
      <protection locked="0"/>
    </xf>
    <xf numFmtId="0" fontId="16" fillId="0" borderId="12" xfId="3" applyFont="1" applyFill="1" applyBorder="1" applyAlignment="1" applyProtection="1">
      <alignment horizontal="center" vertical="center" shrinkToFit="1"/>
      <protection locked="0"/>
    </xf>
    <xf numFmtId="0" fontId="4" fillId="0" borderId="26" xfId="3" applyFont="1" applyBorder="1" applyAlignment="1" applyProtection="1">
      <alignment horizontal="left" vertical="center" shrinkToFit="1"/>
    </xf>
    <xf numFmtId="176" fontId="16" fillId="0" borderId="24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11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25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26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21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23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3" applyFont="1" applyBorder="1" applyAlignment="1" applyProtection="1">
      <alignment horizontal="left" vertical="center" shrinkToFit="1"/>
    </xf>
    <xf numFmtId="0" fontId="4" fillId="0" borderId="13" xfId="3" applyFont="1" applyBorder="1" applyAlignment="1" applyProtection="1">
      <alignment horizontal="center" vertical="center"/>
    </xf>
    <xf numFmtId="0" fontId="4" fillId="0" borderId="15" xfId="3" applyFont="1" applyBorder="1" applyAlignment="1" applyProtection="1">
      <alignment horizontal="center" vertical="center"/>
    </xf>
    <xf numFmtId="0" fontId="4" fillId="0" borderId="16" xfId="3" applyFont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center" vertical="center"/>
    </xf>
    <xf numFmtId="0" fontId="16" fillId="0" borderId="3" xfId="3" applyFont="1" applyFill="1" applyBorder="1" applyAlignment="1" applyProtection="1">
      <alignment horizontal="center" vertical="center" shrinkToFit="1"/>
      <protection locked="0"/>
    </xf>
    <xf numFmtId="176" fontId="16" fillId="0" borderId="3" xfId="3" applyNumberFormat="1" applyFont="1" applyFill="1" applyBorder="1" applyAlignment="1" applyProtection="1">
      <alignment horizontal="right" vertical="center" shrinkToFit="1"/>
    </xf>
    <xf numFmtId="176" fontId="16" fillId="0" borderId="4" xfId="3" applyNumberFormat="1" applyFont="1" applyFill="1" applyBorder="1" applyAlignment="1" applyProtection="1">
      <alignment horizontal="right" vertical="center" shrinkToFit="1"/>
    </xf>
    <xf numFmtId="176" fontId="16" fillId="0" borderId="41" xfId="3" applyNumberFormat="1" applyFont="1" applyFill="1" applyBorder="1" applyAlignment="1" applyProtection="1">
      <alignment horizontal="right" vertical="center" shrinkToFit="1"/>
    </xf>
    <xf numFmtId="0" fontId="11" fillId="0" borderId="13" xfId="3" applyFont="1" applyBorder="1" applyAlignment="1" applyProtection="1">
      <alignment horizontal="left" vertical="center" shrinkToFit="1"/>
    </xf>
    <xf numFmtId="0" fontId="11" fillId="0" borderId="14" xfId="3" applyFont="1" applyBorder="1" applyAlignment="1" applyProtection="1">
      <alignment horizontal="left" vertical="center" shrinkToFit="1"/>
    </xf>
    <xf numFmtId="0" fontId="11" fillId="0" borderId="10" xfId="3" applyNumberFormat="1" applyFont="1" applyFill="1" applyBorder="1" applyAlignment="1" applyProtection="1">
      <alignment horizontal="left" vertical="center" shrinkToFit="1"/>
    </xf>
    <xf numFmtId="0" fontId="11" fillId="0" borderId="11" xfId="3" applyFont="1" applyBorder="1" applyAlignment="1" applyProtection="1">
      <alignment horizontal="left" vertical="center" shrinkToFit="1"/>
    </xf>
    <xf numFmtId="176" fontId="16" fillId="0" borderId="24" xfId="3" applyNumberFormat="1" applyFont="1" applyFill="1" applyBorder="1" applyAlignment="1" applyProtection="1">
      <alignment horizontal="center" vertical="center" shrinkToFit="1"/>
    </xf>
    <xf numFmtId="176" fontId="16" fillId="0" borderId="10" xfId="3" applyNumberFormat="1" applyFont="1" applyFill="1" applyBorder="1" applyAlignment="1" applyProtection="1">
      <alignment horizontal="center" vertical="center" shrinkToFit="1"/>
    </xf>
    <xf numFmtId="176" fontId="16" fillId="0" borderId="11" xfId="3" applyNumberFormat="1" applyFont="1" applyFill="1" applyBorder="1" applyAlignment="1" applyProtection="1">
      <alignment horizontal="center" vertical="center" shrinkToFit="1"/>
    </xf>
    <xf numFmtId="176" fontId="16" fillId="0" borderId="25" xfId="3" applyNumberFormat="1" applyFont="1" applyFill="1" applyBorder="1" applyAlignment="1" applyProtection="1">
      <alignment horizontal="center" vertical="center" shrinkToFit="1"/>
    </xf>
    <xf numFmtId="176" fontId="16" fillId="0" borderId="0" xfId="3" applyNumberFormat="1" applyFont="1" applyFill="1" applyBorder="1" applyAlignment="1" applyProtection="1">
      <alignment horizontal="center" vertical="center" shrinkToFit="1"/>
    </xf>
    <xf numFmtId="176" fontId="16" fillId="0" borderId="26" xfId="3" applyNumberFormat="1" applyFont="1" applyFill="1" applyBorder="1" applyAlignment="1" applyProtection="1">
      <alignment horizontal="center" vertical="center" shrinkToFit="1"/>
    </xf>
    <xf numFmtId="176" fontId="16" fillId="0" borderId="21" xfId="3" applyNumberFormat="1" applyFont="1" applyFill="1" applyBorder="1" applyAlignment="1" applyProtection="1">
      <alignment horizontal="center" vertical="center" shrinkToFit="1"/>
    </xf>
    <xf numFmtId="176" fontId="16" fillId="0" borderId="22" xfId="3" applyNumberFormat="1" applyFont="1" applyFill="1" applyBorder="1" applyAlignment="1" applyProtection="1">
      <alignment horizontal="center" vertical="center" shrinkToFit="1"/>
    </xf>
    <xf numFmtId="176" fontId="16" fillId="0" borderId="23" xfId="3" applyNumberFormat="1" applyFont="1" applyFill="1" applyBorder="1" applyAlignment="1" applyProtection="1">
      <alignment horizontal="center" vertical="center" shrinkToFit="1"/>
    </xf>
    <xf numFmtId="0" fontId="16" fillId="0" borderId="13" xfId="3" applyFont="1" applyBorder="1" applyAlignment="1" applyProtection="1">
      <alignment horizontal="right" vertical="center" shrinkToFit="1"/>
    </xf>
    <xf numFmtId="0" fontId="16" fillId="0" borderId="25" xfId="3" applyFont="1" applyBorder="1" applyAlignment="1" applyProtection="1">
      <alignment horizontal="right" vertical="center" shrinkToFit="1"/>
    </xf>
    <xf numFmtId="0" fontId="16" fillId="0" borderId="16" xfId="3" applyFont="1" applyBorder="1" applyAlignment="1" applyProtection="1">
      <alignment horizontal="right" vertical="center" shrinkToFit="1"/>
    </xf>
    <xf numFmtId="0" fontId="16" fillId="0" borderId="4" xfId="3" applyFont="1" applyBorder="1" applyAlignment="1" applyProtection="1">
      <alignment horizontal="center" vertical="center"/>
    </xf>
    <xf numFmtId="0" fontId="16" fillId="0" borderId="4" xfId="3" applyFont="1" applyFill="1" applyBorder="1" applyAlignment="1" applyProtection="1">
      <alignment horizontal="center" vertical="center" shrinkToFit="1"/>
    </xf>
    <xf numFmtId="0" fontId="11" fillId="0" borderId="14" xfId="3" applyFont="1" applyFill="1" applyBorder="1" applyAlignment="1" applyProtection="1">
      <alignment horizontal="left" shrinkToFit="1"/>
      <protection locked="0"/>
    </xf>
    <xf numFmtId="0" fontId="11" fillId="0" borderId="15" xfId="3" applyFont="1" applyBorder="1" applyAlignment="1" applyProtection="1">
      <alignment shrinkToFit="1"/>
      <protection locked="0"/>
    </xf>
    <xf numFmtId="0" fontId="16" fillId="0" borderId="14" xfId="3" applyFont="1" applyBorder="1" applyAlignment="1" applyProtection="1">
      <alignment horizontal="center" vertical="center" shrinkToFit="1"/>
    </xf>
    <xf numFmtId="0" fontId="16" fillId="0" borderId="0" xfId="3" applyFont="1" applyBorder="1" applyAlignment="1" applyProtection="1">
      <alignment horizontal="center" vertical="center" shrinkToFit="1"/>
    </xf>
    <xf numFmtId="0" fontId="16" fillId="0" borderId="1" xfId="3" applyFont="1" applyBorder="1" applyAlignment="1" applyProtection="1">
      <alignment horizontal="center" vertical="center" shrinkToFit="1"/>
    </xf>
    <xf numFmtId="0" fontId="16" fillId="0" borderId="15" xfId="3" applyFont="1" applyFill="1" applyBorder="1" applyAlignment="1" applyProtection="1">
      <alignment horizontal="left" vertical="center" shrinkToFit="1"/>
    </xf>
    <xf numFmtId="0" fontId="16" fillId="0" borderId="26" xfId="3" applyFont="1" applyFill="1" applyBorder="1" applyAlignment="1" applyProtection="1">
      <alignment horizontal="left" vertical="center" shrinkToFit="1"/>
    </xf>
    <xf numFmtId="0" fontId="16" fillId="0" borderId="12" xfId="3" applyFont="1" applyFill="1" applyBorder="1" applyAlignment="1" applyProtection="1">
      <alignment horizontal="left" vertical="center" shrinkToFit="1"/>
    </xf>
    <xf numFmtId="0" fontId="11" fillId="0" borderId="13" xfId="3" applyFont="1" applyFill="1" applyBorder="1" applyAlignment="1" applyProtection="1">
      <alignment horizontal="left" vertical="center" shrinkToFit="1"/>
    </xf>
    <xf numFmtId="0" fontId="11" fillId="0" borderId="14" xfId="3" applyFont="1" applyFill="1" applyBorder="1" applyAlignment="1" applyProtection="1">
      <alignment horizontal="left" vertical="center" shrinkToFit="1"/>
    </xf>
    <xf numFmtId="0" fontId="11" fillId="0" borderId="11" xfId="3" applyFont="1" applyFill="1" applyBorder="1" applyAlignment="1" applyProtection="1">
      <alignment horizontal="left" vertical="center" shrinkToFit="1"/>
    </xf>
    <xf numFmtId="0" fontId="11" fillId="0" borderId="4" xfId="3" applyFont="1" applyBorder="1" applyAlignment="1" applyProtection="1">
      <alignment horizontal="center" vertical="center"/>
    </xf>
    <xf numFmtId="0" fontId="16" fillId="0" borderId="5" xfId="3" applyFont="1" applyBorder="1" applyAlignment="1" applyProtection="1">
      <alignment horizontal="center" vertical="center"/>
    </xf>
    <xf numFmtId="0" fontId="16" fillId="0" borderId="25" xfId="3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center"/>
    </xf>
    <xf numFmtId="0" fontId="16" fillId="0" borderId="26" xfId="3" applyFont="1" applyBorder="1" applyAlignment="1" applyProtection="1">
      <alignment horizontal="center"/>
    </xf>
    <xf numFmtId="0" fontId="16" fillId="0" borderId="39" xfId="3" applyFont="1" applyBorder="1" applyAlignment="1" applyProtection="1">
      <alignment horizontal="center" vertical="center"/>
    </xf>
    <xf numFmtId="0" fontId="16" fillId="0" borderId="40" xfId="3" applyFont="1" applyBorder="1" applyAlignment="1" applyProtection="1">
      <alignment horizontal="center" vertical="center"/>
    </xf>
    <xf numFmtId="0" fontId="16" fillId="0" borderId="45" xfId="3" applyFont="1" applyBorder="1" applyAlignment="1" applyProtection="1">
      <alignment horizontal="center" vertical="center"/>
    </xf>
    <xf numFmtId="0" fontId="16" fillId="0" borderId="46" xfId="3" applyFont="1" applyBorder="1" applyAlignment="1" applyProtection="1">
      <alignment horizontal="center" vertical="center"/>
    </xf>
    <xf numFmtId="0" fontId="16" fillId="0" borderId="44" xfId="3" applyFont="1" applyBorder="1" applyAlignment="1" applyProtection="1">
      <alignment horizontal="center" vertical="center"/>
    </xf>
    <xf numFmtId="0" fontId="16" fillId="0" borderId="47" xfId="3" applyFont="1" applyBorder="1" applyAlignment="1" applyProtection="1">
      <alignment horizontal="center" vertical="center"/>
    </xf>
    <xf numFmtId="0" fontId="4" fillId="0" borderId="14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horizontal="center" vertical="center"/>
    </xf>
    <xf numFmtId="0" fontId="16" fillId="0" borderId="35" xfId="3" applyFont="1" applyBorder="1" applyAlignment="1" applyProtection="1">
      <alignment horizontal="center" vertical="center"/>
    </xf>
    <xf numFmtId="0" fontId="16" fillId="0" borderId="3" xfId="3" applyFont="1" applyBorder="1" applyAlignment="1" applyProtection="1">
      <alignment horizontal="center" vertical="center" textRotation="255"/>
    </xf>
    <xf numFmtId="0" fontId="16" fillId="0" borderId="4" xfId="3" applyFont="1" applyBorder="1" applyAlignment="1" applyProtection="1">
      <alignment horizontal="center" vertical="center" textRotation="255"/>
    </xf>
    <xf numFmtId="0" fontId="16" fillId="0" borderId="5" xfId="3" applyFont="1" applyBorder="1" applyAlignment="1" applyProtection="1">
      <alignment horizontal="center" vertical="center" textRotation="255"/>
    </xf>
    <xf numFmtId="0" fontId="11" fillId="0" borderId="24" xfId="3" applyFont="1" applyBorder="1" applyAlignment="1" applyProtection="1">
      <alignment horizontal="center" vertical="center"/>
    </xf>
    <xf numFmtId="0" fontId="11" fillId="0" borderId="10" xfId="3" applyFont="1" applyBorder="1" applyAlignment="1" applyProtection="1">
      <alignment horizontal="center" vertical="center"/>
    </xf>
    <xf numFmtId="0" fontId="11" fillId="0" borderId="11" xfId="3" applyFont="1" applyBorder="1" applyAlignment="1" applyProtection="1">
      <alignment horizontal="center" vertical="center"/>
    </xf>
    <xf numFmtId="0" fontId="11" fillId="0" borderId="21" xfId="3" applyFont="1" applyBorder="1" applyAlignment="1" applyProtection="1">
      <alignment horizontal="center" vertical="center"/>
    </xf>
    <xf numFmtId="0" fontId="11" fillId="0" borderId="22" xfId="3" applyFont="1" applyBorder="1" applyAlignment="1" applyProtection="1">
      <alignment horizontal="center" vertical="center"/>
    </xf>
    <xf numFmtId="0" fontId="11" fillId="0" borderId="23" xfId="3" applyFont="1" applyBorder="1" applyAlignment="1" applyProtection="1">
      <alignment horizontal="center" vertical="center"/>
    </xf>
    <xf numFmtId="0" fontId="11" fillId="0" borderId="3" xfId="3" applyFont="1" applyBorder="1" applyAlignment="1" applyProtection="1">
      <alignment horizontal="center" vertical="center"/>
    </xf>
    <xf numFmtId="0" fontId="4" fillId="0" borderId="25" xfId="3" applyFont="1" applyBorder="1" applyAlignment="1" applyProtection="1">
      <alignment horizontal="center"/>
    </xf>
    <xf numFmtId="0" fontId="4" fillId="0" borderId="26" xfId="3" applyFont="1" applyBorder="1" applyAlignment="1" applyProtection="1">
      <alignment horizontal="center"/>
    </xf>
    <xf numFmtId="0" fontId="4" fillId="0" borderId="0" xfId="3" applyFont="1" applyAlignment="1" applyProtection="1">
      <alignment horizontal="left" vertical="center"/>
    </xf>
    <xf numFmtId="176" fontId="16" fillId="0" borderId="0" xfId="3" applyNumberFormat="1" applyFont="1" applyBorder="1" applyAlignment="1" applyProtection="1">
      <alignment horizontal="left" wrapText="1" indent="1"/>
    </xf>
    <xf numFmtId="0" fontId="16" fillId="0" borderId="0" xfId="3" applyFont="1" applyBorder="1" applyAlignment="1" applyProtection="1">
      <alignment horizontal="left" wrapText="1" indent="1"/>
    </xf>
    <xf numFmtId="0" fontId="16" fillId="0" borderId="1" xfId="3" applyFont="1" applyBorder="1" applyAlignment="1" applyProtection="1">
      <alignment horizontal="left" wrapText="1" indent="1"/>
    </xf>
    <xf numFmtId="177" fontId="16" fillId="0" borderId="0" xfId="3" applyNumberFormat="1" applyFont="1" applyAlignment="1" applyProtection="1">
      <alignment horizontal="center" vertical="center" shrinkToFit="1"/>
    </xf>
    <xf numFmtId="0" fontId="18" fillId="0" borderId="37" xfId="3" applyFont="1" applyBorder="1" applyAlignment="1" applyProtection="1">
      <alignment horizontal="center" vertical="center"/>
    </xf>
    <xf numFmtId="0" fontId="18" fillId="0" borderId="42" xfId="3" applyFont="1" applyBorder="1" applyAlignment="1" applyProtection="1">
      <alignment horizontal="center" vertical="center"/>
    </xf>
    <xf numFmtId="0" fontId="18" fillId="0" borderId="38" xfId="3" applyFont="1" applyBorder="1" applyAlignment="1" applyProtection="1">
      <alignment horizontal="center" vertical="center"/>
    </xf>
    <xf numFmtId="0" fontId="16" fillId="0" borderId="37" xfId="3" applyFont="1" applyBorder="1" applyAlignment="1" applyProtection="1">
      <alignment horizontal="center" vertical="center"/>
    </xf>
    <xf numFmtId="0" fontId="16" fillId="0" borderId="38" xfId="3" applyFont="1" applyBorder="1" applyAlignment="1" applyProtection="1">
      <alignment horizontal="center" vertical="center"/>
    </xf>
    <xf numFmtId="0" fontId="16" fillId="0" borderId="43" xfId="3" applyFont="1" applyBorder="1" applyAlignment="1" applyProtection="1">
      <alignment horizontal="center" vertical="center"/>
    </xf>
    <xf numFmtId="0" fontId="4" fillId="0" borderId="24" xfId="3" applyFont="1" applyBorder="1" applyAlignment="1" applyProtection="1">
      <alignment horizontal="center" vertical="center"/>
    </xf>
    <xf numFmtId="0" fontId="4" fillId="0" borderId="10" xfId="3" applyFont="1" applyBorder="1" applyAlignment="1" applyProtection="1">
      <alignment horizontal="center" vertical="center"/>
    </xf>
    <xf numFmtId="0" fontId="4" fillId="0" borderId="11" xfId="3" applyFont="1" applyBorder="1" applyAlignment="1" applyProtection="1">
      <alignment horizontal="center" vertical="center"/>
    </xf>
    <xf numFmtId="0" fontId="16" fillId="0" borderId="3" xfId="3" applyFont="1" applyBorder="1" applyAlignment="1" applyProtection="1">
      <alignment horizontal="center" vertical="center"/>
    </xf>
    <xf numFmtId="0" fontId="16" fillId="0" borderId="41" xfId="3" applyFont="1" applyBorder="1" applyAlignment="1" applyProtection="1">
      <alignment horizontal="center" vertical="center"/>
    </xf>
    <xf numFmtId="0" fontId="11" fillId="0" borderId="13" xfId="3" applyFont="1" applyBorder="1" applyAlignment="1" applyProtection="1">
      <alignment horizontal="center" vertical="center"/>
    </xf>
    <xf numFmtId="0" fontId="11" fillId="0" borderId="14" xfId="3" applyFont="1" applyBorder="1" applyAlignment="1" applyProtection="1">
      <alignment horizontal="center" vertical="center"/>
    </xf>
    <xf numFmtId="0" fontId="11" fillId="0" borderId="15" xfId="3" applyFont="1" applyBorder="1" applyAlignment="1" applyProtection="1">
      <alignment horizontal="center" vertical="center"/>
    </xf>
    <xf numFmtId="0" fontId="11" fillId="0" borderId="16" xfId="3" applyFont="1" applyBorder="1" applyAlignment="1" applyProtection="1">
      <alignment horizontal="center" vertical="center"/>
    </xf>
    <xf numFmtId="0" fontId="11" fillId="0" borderId="1" xfId="3" applyFont="1" applyBorder="1" applyAlignment="1" applyProtection="1">
      <alignment horizontal="center" vertical="center"/>
    </xf>
    <xf numFmtId="0" fontId="11" fillId="0" borderId="12" xfId="3" applyFont="1" applyBorder="1" applyAlignment="1" applyProtection="1">
      <alignment horizontal="center" vertical="center"/>
    </xf>
    <xf numFmtId="0" fontId="4" fillId="0" borderId="24" xfId="3" applyFont="1" applyBorder="1" applyAlignment="1" applyProtection="1">
      <alignment horizontal="center"/>
    </xf>
    <xf numFmtId="0" fontId="4" fillId="0" borderId="11" xfId="3" applyFont="1" applyBorder="1" applyAlignment="1" applyProtection="1">
      <alignment horizontal="center"/>
    </xf>
    <xf numFmtId="0" fontId="16" fillId="0" borderId="24" xfId="3" applyFont="1" applyBorder="1" applyAlignment="1" applyProtection="1">
      <alignment horizontal="center" vertical="center"/>
    </xf>
    <xf numFmtId="0" fontId="16" fillId="0" borderId="10" xfId="3" applyFont="1" applyBorder="1" applyAlignment="1" applyProtection="1">
      <alignment horizontal="center" vertical="center"/>
    </xf>
    <xf numFmtId="0" fontId="16" fillId="0" borderId="11" xfId="3" applyFont="1" applyBorder="1" applyAlignment="1" applyProtection="1">
      <alignment horizontal="center" vertical="center"/>
    </xf>
    <xf numFmtId="0" fontId="16" fillId="0" borderId="21" xfId="3" applyFont="1" applyBorder="1" applyAlignment="1" applyProtection="1">
      <alignment horizontal="center" vertical="center"/>
    </xf>
    <xf numFmtId="0" fontId="16" fillId="0" borderId="22" xfId="3" applyFont="1" applyBorder="1" applyAlignment="1" applyProtection="1">
      <alignment horizontal="center" vertical="center"/>
    </xf>
    <xf numFmtId="0" fontId="16" fillId="0" borderId="23" xfId="3" applyFont="1" applyBorder="1" applyAlignment="1" applyProtection="1">
      <alignment horizontal="center" vertical="center"/>
    </xf>
    <xf numFmtId="0" fontId="4" fillId="0" borderId="21" xfId="3" applyFont="1" applyBorder="1" applyAlignment="1" applyProtection="1">
      <alignment horizontal="center" vertical="center"/>
    </xf>
    <xf numFmtId="0" fontId="4" fillId="0" borderId="23" xfId="3" applyFont="1" applyBorder="1" applyAlignment="1" applyProtection="1">
      <alignment horizontal="center" vertical="center"/>
    </xf>
    <xf numFmtId="0" fontId="4" fillId="0" borderId="22" xfId="3" applyFont="1" applyBorder="1" applyAlignment="1" applyProtection="1">
      <alignment horizontal="center" vertical="center"/>
    </xf>
    <xf numFmtId="0" fontId="4" fillId="0" borderId="4" xfId="3" applyFont="1" applyBorder="1" applyAlignment="1" applyProtection="1">
      <alignment horizontal="center" vertical="center"/>
    </xf>
    <xf numFmtId="0" fontId="4" fillId="0" borderId="21" xfId="3" applyFont="1" applyBorder="1" applyAlignment="1" applyProtection="1">
      <alignment horizontal="center"/>
    </xf>
    <xf numFmtId="0" fontId="4" fillId="0" borderId="23" xfId="3" applyFont="1" applyBorder="1" applyAlignment="1" applyProtection="1">
      <alignment horizontal="center"/>
    </xf>
    <xf numFmtId="0" fontId="4" fillId="0" borderId="0" xfId="3" applyFont="1" applyAlignment="1" applyProtection="1">
      <alignment horizontal="distributed" vertical="top"/>
    </xf>
    <xf numFmtId="177" fontId="16" fillId="0" borderId="0" xfId="3" applyNumberFormat="1" applyFont="1" applyAlignment="1" applyProtection="1">
      <alignment horizontal="center" vertical="center"/>
    </xf>
    <xf numFmtId="176" fontId="16" fillId="0" borderId="10" xfId="3" applyNumberFormat="1" applyFont="1" applyBorder="1" applyAlignment="1" applyProtection="1">
      <alignment horizontal="center"/>
    </xf>
    <xf numFmtId="176" fontId="16" fillId="0" borderId="1" xfId="3" applyNumberFormat="1" applyFont="1" applyBorder="1" applyAlignment="1" applyProtection="1">
      <alignment horizontal="center"/>
    </xf>
    <xf numFmtId="0" fontId="16" fillId="0" borderId="10" xfId="3" applyFont="1" applyBorder="1" applyAlignment="1" applyProtection="1">
      <alignment horizontal="center"/>
    </xf>
    <xf numFmtId="0" fontId="4" fillId="0" borderId="19" xfId="3" applyFont="1" applyBorder="1" applyAlignment="1" applyProtection="1">
      <alignment horizontal="center" vertical="center"/>
    </xf>
    <xf numFmtId="0" fontId="4" fillId="0" borderId="36" xfId="3" applyFont="1" applyBorder="1" applyAlignment="1" applyProtection="1">
      <alignment horizontal="center" vertical="center"/>
    </xf>
    <xf numFmtId="0" fontId="4" fillId="0" borderId="18" xfId="3" applyFont="1" applyBorder="1" applyAlignment="1" applyProtection="1">
      <alignment horizontal="center" vertical="center"/>
    </xf>
    <xf numFmtId="0" fontId="17" fillId="0" borderId="0" xfId="3" applyFont="1" applyAlignment="1" applyProtection="1">
      <alignment horizontal="center" vertical="top"/>
    </xf>
    <xf numFmtId="0" fontId="16" fillId="0" borderId="0" xfId="3" applyFont="1" applyAlignment="1" applyProtection="1"/>
    <xf numFmtId="0" fontId="16" fillId="0" borderId="16" xfId="3" applyFont="1" applyBorder="1" applyAlignment="1" applyProtection="1">
      <alignment horizontal="left" vertical="center"/>
    </xf>
    <xf numFmtId="0" fontId="16" fillId="0" borderId="12" xfId="3" applyFont="1" applyBorder="1" applyAlignment="1" applyProtection="1">
      <alignment horizontal="left" vertical="center"/>
    </xf>
    <xf numFmtId="0" fontId="16" fillId="0" borderId="1" xfId="3" applyFont="1" applyBorder="1" applyAlignment="1" applyProtection="1">
      <alignment horizontal="left" vertical="center"/>
    </xf>
    <xf numFmtId="0" fontId="11" fillId="0" borderId="11" xfId="3" applyNumberFormat="1" applyFont="1" applyFill="1" applyBorder="1" applyAlignment="1" applyProtection="1">
      <alignment horizontal="left" vertical="center" shrinkToFit="1"/>
    </xf>
    <xf numFmtId="0" fontId="11" fillId="0" borderId="15" xfId="3" applyFont="1" applyFill="1" applyBorder="1" applyAlignment="1" applyProtection="1">
      <alignment horizontal="left" shrinkToFit="1"/>
      <protection locked="0"/>
    </xf>
    <xf numFmtId="0" fontId="11" fillId="0" borderId="24" xfId="3" applyFont="1" applyBorder="1" applyAlignment="1" applyProtection="1">
      <alignment horizontal="left" vertical="center" shrinkToFit="1"/>
    </xf>
    <xf numFmtId="0" fontId="11" fillId="0" borderId="10" xfId="3" applyFont="1" applyBorder="1" applyAlignment="1" applyProtection="1">
      <alignment horizontal="left" vertical="center" shrinkToFit="1"/>
    </xf>
    <xf numFmtId="0" fontId="11" fillId="0" borderId="24" xfId="3" applyFont="1" applyFill="1" applyBorder="1" applyAlignment="1" applyProtection="1">
      <alignment horizontal="left" vertical="center" shrinkToFit="1"/>
    </xf>
    <xf numFmtId="0" fontId="11" fillId="0" borderId="10" xfId="3" applyFont="1" applyFill="1" applyBorder="1" applyAlignment="1" applyProtection="1">
      <alignment horizontal="left" vertical="center" shrinkToFit="1"/>
    </xf>
    <xf numFmtId="176" fontId="16" fillId="0" borderId="13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14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16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25" xfId="3" applyFont="1" applyBorder="1" applyAlignment="1" applyProtection="1">
      <alignment horizontal="left" vertical="center"/>
    </xf>
    <xf numFmtId="0" fontId="16" fillId="0" borderId="26" xfId="3" applyFont="1" applyBorder="1" applyAlignment="1" applyProtection="1">
      <alignment horizontal="left" vertical="center"/>
    </xf>
    <xf numFmtId="176" fontId="4" fillId="0" borderId="24" xfId="3" applyNumberFormat="1" applyFont="1" applyFill="1" applyBorder="1" applyAlignment="1" applyProtection="1">
      <alignment horizontal="center" vertical="center" shrinkToFit="1"/>
    </xf>
    <xf numFmtId="176" fontId="4" fillId="0" borderId="10" xfId="3" applyNumberFormat="1" applyFont="1" applyFill="1" applyBorder="1" applyAlignment="1" applyProtection="1">
      <alignment horizontal="center" vertical="center" shrinkToFit="1"/>
    </xf>
    <xf numFmtId="176" fontId="4" fillId="0" borderId="11" xfId="3" applyNumberFormat="1" applyFont="1" applyFill="1" applyBorder="1" applyAlignment="1" applyProtection="1">
      <alignment horizontal="center" vertical="center" shrinkToFit="1"/>
    </xf>
    <xf numFmtId="176" fontId="4" fillId="0" borderId="25" xfId="3" applyNumberFormat="1" applyFont="1" applyFill="1" applyBorder="1" applyAlignment="1" applyProtection="1">
      <alignment horizontal="center" vertical="center" shrinkToFit="1"/>
    </xf>
    <xf numFmtId="176" fontId="4" fillId="0" borderId="0" xfId="3" applyNumberFormat="1" applyFont="1" applyFill="1" applyBorder="1" applyAlignment="1" applyProtection="1">
      <alignment horizontal="center" vertical="center" shrinkToFit="1"/>
    </xf>
    <xf numFmtId="176" fontId="4" fillId="0" borderId="26" xfId="3" applyNumberFormat="1" applyFont="1" applyFill="1" applyBorder="1" applyAlignment="1" applyProtection="1">
      <alignment horizontal="center" vertical="center" shrinkToFit="1"/>
    </xf>
    <xf numFmtId="176" fontId="4" fillId="0" borderId="21" xfId="3" applyNumberFormat="1" applyFont="1" applyFill="1" applyBorder="1" applyAlignment="1" applyProtection="1">
      <alignment horizontal="center" vertical="center" shrinkToFit="1"/>
    </xf>
    <xf numFmtId="176" fontId="4" fillId="0" borderId="22" xfId="3" applyNumberFormat="1" applyFont="1" applyFill="1" applyBorder="1" applyAlignment="1" applyProtection="1">
      <alignment horizontal="center" vertical="center" shrinkToFit="1"/>
    </xf>
    <xf numFmtId="176" fontId="4" fillId="0" borderId="23" xfId="3" applyNumberFormat="1" applyFont="1" applyFill="1" applyBorder="1" applyAlignment="1" applyProtection="1">
      <alignment horizontal="center" vertical="center" shrinkToFit="1"/>
    </xf>
    <xf numFmtId="0" fontId="11" fillId="0" borderId="14" xfId="3" applyFont="1" applyFill="1" applyBorder="1" applyAlignment="1" applyProtection="1">
      <alignment horizontal="left" shrinkToFit="1"/>
    </xf>
    <xf numFmtId="0" fontId="11" fillId="0" borderId="15" xfId="3" applyFont="1" applyBorder="1" applyAlignment="1" applyProtection="1">
      <alignment shrinkToFit="1"/>
    </xf>
    <xf numFmtId="180" fontId="4" fillId="0" borderId="24" xfId="3" applyNumberFormat="1" applyFont="1" applyFill="1" applyBorder="1" applyAlignment="1" applyProtection="1">
      <alignment horizontal="center" vertical="center" shrinkToFit="1"/>
    </xf>
    <xf numFmtId="180" fontId="4" fillId="0" borderId="10" xfId="3" applyNumberFormat="1" applyFont="1" applyFill="1" applyBorder="1" applyAlignment="1" applyProtection="1">
      <alignment horizontal="center" vertical="center" shrinkToFit="1"/>
    </xf>
    <xf numFmtId="180" fontId="4" fillId="0" borderId="11" xfId="3" applyNumberFormat="1" applyFont="1" applyFill="1" applyBorder="1" applyAlignment="1" applyProtection="1">
      <alignment horizontal="center" vertical="center" shrinkToFit="1"/>
    </xf>
    <xf numFmtId="180" fontId="4" fillId="0" borderId="25" xfId="3" applyNumberFormat="1" applyFont="1" applyFill="1" applyBorder="1" applyAlignment="1" applyProtection="1">
      <alignment horizontal="center" vertical="center" shrinkToFit="1"/>
    </xf>
    <xf numFmtId="180" fontId="4" fillId="0" borderId="0" xfId="3" applyNumberFormat="1" applyFont="1" applyFill="1" applyBorder="1" applyAlignment="1" applyProtection="1">
      <alignment horizontal="center" vertical="center" shrinkToFit="1"/>
    </xf>
    <xf numFmtId="180" fontId="4" fillId="0" borderId="26" xfId="3" applyNumberFormat="1" applyFont="1" applyFill="1" applyBorder="1" applyAlignment="1" applyProtection="1">
      <alignment horizontal="center" vertical="center" shrinkToFit="1"/>
    </xf>
    <xf numFmtId="180" fontId="4" fillId="0" borderId="21" xfId="3" applyNumberFormat="1" applyFont="1" applyFill="1" applyBorder="1" applyAlignment="1" applyProtection="1">
      <alignment horizontal="center" vertical="center" shrinkToFit="1"/>
    </xf>
    <xf numFmtId="180" fontId="4" fillId="0" borderId="22" xfId="3" applyNumberFormat="1" applyFont="1" applyFill="1" applyBorder="1" applyAlignment="1" applyProtection="1">
      <alignment horizontal="center" vertical="center" shrinkToFit="1"/>
    </xf>
    <xf numFmtId="180" fontId="4" fillId="0" borderId="23" xfId="3" applyNumberFormat="1" applyFont="1" applyFill="1" applyBorder="1" applyAlignment="1" applyProtection="1">
      <alignment horizontal="center" vertical="center" shrinkToFit="1"/>
    </xf>
    <xf numFmtId="0" fontId="16" fillId="0" borderId="24" xfId="3" applyFont="1" applyFill="1" applyBorder="1" applyAlignment="1" applyProtection="1">
      <alignment horizontal="center" vertical="center" shrinkToFit="1"/>
    </xf>
    <xf numFmtId="0" fontId="16" fillId="0" borderId="10" xfId="3" applyFont="1" applyFill="1" applyBorder="1" applyAlignment="1" applyProtection="1">
      <alignment horizontal="center" vertical="center" shrinkToFit="1"/>
    </xf>
    <xf numFmtId="0" fontId="16" fillId="0" borderId="11" xfId="3" applyFont="1" applyFill="1" applyBorder="1" applyAlignment="1" applyProtection="1">
      <alignment horizontal="center" vertical="center" shrinkToFit="1"/>
    </xf>
    <xf numFmtId="0" fontId="16" fillId="0" borderId="21" xfId="3" applyFont="1" applyFill="1" applyBorder="1" applyAlignment="1" applyProtection="1">
      <alignment horizontal="center" vertical="center" shrinkToFit="1"/>
    </xf>
    <xf numFmtId="0" fontId="16" fillId="0" borderId="22" xfId="3" applyFont="1" applyFill="1" applyBorder="1" applyAlignment="1" applyProtection="1">
      <alignment horizontal="center" vertical="center" shrinkToFit="1"/>
    </xf>
    <xf numFmtId="0" fontId="16" fillId="0" borderId="23" xfId="3" applyFont="1" applyFill="1" applyBorder="1" applyAlignment="1" applyProtection="1">
      <alignment horizontal="center" vertical="center" shrinkToFit="1"/>
    </xf>
    <xf numFmtId="176" fontId="16" fillId="0" borderId="0" xfId="3" applyNumberFormat="1" applyFont="1" applyAlignment="1" applyProtection="1">
      <alignment horizontal="center" vertical="center" shrinkToFit="1"/>
    </xf>
    <xf numFmtId="0" fontId="16" fillId="0" borderId="0" xfId="3" applyFont="1" applyAlignment="1" applyProtection="1">
      <alignment horizontal="left" vertical="center"/>
    </xf>
    <xf numFmtId="179" fontId="16" fillId="0" borderId="4" xfId="3" applyNumberFormat="1" applyFont="1" applyFill="1" applyBorder="1" applyAlignment="1" applyProtection="1">
      <alignment horizontal="center" vertical="center" shrinkToFit="1"/>
    </xf>
    <xf numFmtId="179" fontId="16" fillId="0" borderId="5" xfId="3" applyNumberFormat="1" applyFont="1" applyFill="1" applyBorder="1" applyAlignment="1" applyProtection="1">
      <alignment horizontal="center" vertical="center" shrinkToFit="1"/>
    </xf>
    <xf numFmtId="0" fontId="16" fillId="0" borderId="13" xfId="3" applyFont="1" applyBorder="1" applyAlignment="1" applyProtection="1">
      <alignment horizontal="center" vertical="center" shrinkToFit="1"/>
    </xf>
    <xf numFmtId="0" fontId="16" fillId="0" borderId="25" xfId="3" applyFont="1" applyBorder="1" applyAlignment="1" applyProtection="1">
      <alignment horizontal="center" vertical="center" shrinkToFit="1"/>
    </xf>
    <xf numFmtId="0" fontId="16" fillId="0" borderId="16" xfId="3" applyFont="1" applyBorder="1" applyAlignment="1" applyProtection="1">
      <alignment horizontal="center" vertical="center" shrinkToFit="1"/>
    </xf>
    <xf numFmtId="0" fontId="26" fillId="0" borderId="17" xfId="3" applyFont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176" fontId="4" fillId="0" borderId="10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 shrinkToFit="1"/>
    </xf>
    <xf numFmtId="0" fontId="8" fillId="0" borderId="42" xfId="0" applyFont="1" applyFill="1" applyBorder="1" applyAlignment="1" applyProtection="1">
      <alignment horizontal="center" vertical="center" shrinkToFit="1"/>
    </xf>
    <xf numFmtId="0" fontId="8" fillId="0" borderId="38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45" xfId="0" applyFont="1" applyFill="1" applyBorder="1" applyAlignment="1" applyProtection="1">
      <alignment horizontal="distributed" vertical="center" shrinkToFit="1"/>
    </xf>
    <xf numFmtId="0" fontId="8" fillId="0" borderId="48" xfId="0" applyFont="1" applyFill="1" applyBorder="1" applyAlignment="1" applyProtection="1">
      <alignment horizontal="distributed" vertical="center" shrinkToFit="1"/>
    </xf>
    <xf numFmtId="0" fontId="8" fillId="0" borderId="46" xfId="0" applyFont="1" applyFill="1" applyBorder="1" applyAlignment="1" applyProtection="1">
      <alignment horizontal="distributed" vertical="center" shrinkToFit="1"/>
    </xf>
    <xf numFmtId="0" fontId="8" fillId="0" borderId="45" xfId="0" applyFont="1" applyFill="1" applyBorder="1" applyAlignment="1" applyProtection="1">
      <alignment horizontal="center" vertical="center" shrinkToFit="1"/>
    </xf>
    <xf numFmtId="0" fontId="8" fillId="0" borderId="48" xfId="0" applyFont="1" applyFill="1" applyBorder="1" applyAlignment="1" applyProtection="1">
      <alignment horizontal="center" vertical="center" shrinkToFit="1"/>
    </xf>
    <xf numFmtId="0" fontId="8" fillId="0" borderId="46" xfId="0" applyFont="1" applyFill="1" applyBorder="1" applyAlignment="1" applyProtection="1">
      <alignment horizontal="center" vertical="center" shrinkToFit="1"/>
    </xf>
    <xf numFmtId="0" fontId="8" fillId="0" borderId="47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24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distributed" vertical="center" shrinkToFit="1"/>
    </xf>
    <xf numFmtId="0" fontId="4" fillId="0" borderId="49" xfId="0" applyFont="1" applyFill="1" applyBorder="1" applyAlignment="1" applyProtection="1">
      <alignment horizontal="distributed" vertical="center" shrinkToFit="1"/>
    </xf>
    <xf numFmtId="0" fontId="4" fillId="0" borderId="40" xfId="0" applyFont="1" applyFill="1" applyBorder="1" applyAlignment="1" applyProtection="1">
      <alignment horizontal="distributed" vertical="center" shrinkToFit="1"/>
    </xf>
    <xf numFmtId="0" fontId="4" fillId="0" borderId="47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textRotation="255"/>
    </xf>
    <xf numFmtId="0" fontId="2" fillId="0" borderId="4" xfId="0" applyFont="1" applyFill="1" applyBorder="1" applyAlignment="1" applyProtection="1">
      <alignment horizontal="center" vertical="center" textRotation="255"/>
    </xf>
    <xf numFmtId="0" fontId="2" fillId="0" borderId="5" xfId="0" applyFont="1" applyFill="1" applyBorder="1" applyAlignment="1" applyProtection="1">
      <alignment horizontal="center" vertical="center" textRotation="255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/>
    </xf>
    <xf numFmtId="176" fontId="11" fillId="0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 justifyLastLine="1"/>
    </xf>
    <xf numFmtId="0" fontId="4" fillId="0" borderId="1" xfId="0" applyFont="1" applyFill="1" applyBorder="1" applyAlignment="1" applyProtection="1">
      <alignment vertical="center" shrinkToFit="1"/>
    </xf>
    <xf numFmtId="0" fontId="2" fillId="0" borderId="0" xfId="0" applyFont="1" applyFill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justifyLastLine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horizontal="center" vertical="center" shrinkToFit="1"/>
    </xf>
    <xf numFmtId="0" fontId="8" fillId="0" borderId="39" xfId="0" applyFont="1" applyFill="1" applyBorder="1" applyAlignment="1" applyProtection="1">
      <alignment horizontal="distributed" vertical="center" shrinkToFit="1"/>
    </xf>
    <xf numFmtId="0" fontId="8" fillId="0" borderId="49" xfId="0" applyFont="1" applyFill="1" applyBorder="1" applyAlignment="1" applyProtection="1">
      <alignment horizontal="distributed" vertical="center" shrinkToFit="1"/>
    </xf>
    <xf numFmtId="0" fontId="8" fillId="0" borderId="40" xfId="0" applyFont="1" applyFill="1" applyBorder="1" applyAlignment="1" applyProtection="1">
      <alignment horizontal="distributed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47" xfId="0" quotePrefix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_基本データ" xfId="2" xr:uid="{00000000-0005-0000-0000-000002000000}"/>
    <cellStyle name="標準_作業員名簿用紙雛形" xfId="3" xr:uid="{00000000-0005-0000-0000-000003000000}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</xdr:row>
      <xdr:rowOff>0</xdr:rowOff>
    </xdr:from>
    <xdr:to>
      <xdr:col>37</xdr:col>
      <xdr:colOff>0</xdr:colOff>
      <xdr:row>7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546550" y="514350"/>
          <a:ext cx="4229100" cy="68580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1"/>
          <a:tileRect/>
        </a:gra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[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年金保険番号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]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は「作業員名簿」に記載する必要はありません。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このソフトでも記載されることはありません。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管理のため、基本データに登録はしてください。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7</xdr:row>
      <xdr:rowOff>0</xdr:rowOff>
    </xdr:from>
    <xdr:to>
      <xdr:col>23</xdr:col>
      <xdr:colOff>0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029825" y="1200150"/>
          <a:ext cx="9429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・ 無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077950" y="1200150"/>
          <a:ext cx="13906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  ・  無</a:t>
          </a:r>
        </a:p>
      </xdr:txBody>
    </xdr:sp>
    <xdr:clientData/>
  </xdr:twoCellAnchor>
  <xdr:twoCellAnchor>
    <xdr:from>
      <xdr:col>33</xdr:col>
      <xdr:colOff>0</xdr:colOff>
      <xdr:row>13</xdr:row>
      <xdr:rowOff>90487</xdr:rowOff>
    </xdr:from>
    <xdr:to>
      <xdr:col>34</xdr:col>
      <xdr:colOff>0</xdr:colOff>
      <xdr:row>15</xdr:row>
      <xdr:rowOff>33337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16</xdr:row>
      <xdr:rowOff>95248</xdr:rowOff>
    </xdr:from>
    <xdr:to>
      <xdr:col>34</xdr:col>
      <xdr:colOff>0</xdr:colOff>
      <xdr:row>18</xdr:row>
      <xdr:rowOff>38098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19</xdr:row>
      <xdr:rowOff>90487</xdr:rowOff>
    </xdr:from>
    <xdr:to>
      <xdr:col>34</xdr:col>
      <xdr:colOff>0</xdr:colOff>
      <xdr:row>21</xdr:row>
      <xdr:rowOff>33337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22</xdr:row>
      <xdr:rowOff>95248</xdr:rowOff>
    </xdr:from>
    <xdr:to>
      <xdr:col>34</xdr:col>
      <xdr:colOff>0</xdr:colOff>
      <xdr:row>24</xdr:row>
      <xdr:rowOff>38098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25</xdr:row>
      <xdr:rowOff>90487</xdr:rowOff>
    </xdr:from>
    <xdr:to>
      <xdr:col>34</xdr:col>
      <xdr:colOff>0</xdr:colOff>
      <xdr:row>27</xdr:row>
      <xdr:rowOff>33337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28</xdr:row>
      <xdr:rowOff>95248</xdr:rowOff>
    </xdr:from>
    <xdr:to>
      <xdr:col>34</xdr:col>
      <xdr:colOff>0</xdr:colOff>
      <xdr:row>30</xdr:row>
      <xdr:rowOff>38098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31</xdr:row>
      <xdr:rowOff>90487</xdr:rowOff>
    </xdr:from>
    <xdr:to>
      <xdr:col>34</xdr:col>
      <xdr:colOff>0</xdr:colOff>
      <xdr:row>33</xdr:row>
      <xdr:rowOff>33337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34</xdr:row>
      <xdr:rowOff>95248</xdr:rowOff>
    </xdr:from>
    <xdr:to>
      <xdr:col>34</xdr:col>
      <xdr:colOff>0</xdr:colOff>
      <xdr:row>36</xdr:row>
      <xdr:rowOff>38098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37</xdr:row>
      <xdr:rowOff>90487</xdr:rowOff>
    </xdr:from>
    <xdr:to>
      <xdr:col>34</xdr:col>
      <xdr:colOff>0</xdr:colOff>
      <xdr:row>39</xdr:row>
      <xdr:rowOff>33337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40</xdr:row>
      <xdr:rowOff>95248</xdr:rowOff>
    </xdr:from>
    <xdr:to>
      <xdr:col>34</xdr:col>
      <xdr:colOff>0</xdr:colOff>
      <xdr:row>42</xdr:row>
      <xdr:rowOff>38098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43</xdr:row>
      <xdr:rowOff>90487</xdr:rowOff>
    </xdr:from>
    <xdr:to>
      <xdr:col>34</xdr:col>
      <xdr:colOff>0</xdr:colOff>
      <xdr:row>45</xdr:row>
      <xdr:rowOff>33337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46</xdr:row>
      <xdr:rowOff>95248</xdr:rowOff>
    </xdr:from>
    <xdr:to>
      <xdr:col>34</xdr:col>
      <xdr:colOff>0</xdr:colOff>
      <xdr:row>48</xdr:row>
      <xdr:rowOff>38098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49</xdr:row>
      <xdr:rowOff>90487</xdr:rowOff>
    </xdr:from>
    <xdr:to>
      <xdr:col>34</xdr:col>
      <xdr:colOff>0</xdr:colOff>
      <xdr:row>51</xdr:row>
      <xdr:rowOff>33337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52</xdr:row>
      <xdr:rowOff>95248</xdr:rowOff>
    </xdr:from>
    <xdr:to>
      <xdr:col>34</xdr:col>
      <xdr:colOff>0</xdr:colOff>
      <xdr:row>54</xdr:row>
      <xdr:rowOff>38098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55</xdr:row>
      <xdr:rowOff>90487</xdr:rowOff>
    </xdr:from>
    <xdr:to>
      <xdr:col>34</xdr:col>
      <xdr:colOff>0</xdr:colOff>
      <xdr:row>57</xdr:row>
      <xdr:rowOff>33337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58</xdr:row>
      <xdr:rowOff>95248</xdr:rowOff>
    </xdr:from>
    <xdr:to>
      <xdr:col>34</xdr:col>
      <xdr:colOff>0</xdr:colOff>
      <xdr:row>60</xdr:row>
      <xdr:rowOff>38098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61</xdr:row>
      <xdr:rowOff>90487</xdr:rowOff>
    </xdr:from>
    <xdr:to>
      <xdr:col>34</xdr:col>
      <xdr:colOff>0</xdr:colOff>
      <xdr:row>63</xdr:row>
      <xdr:rowOff>33337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64</xdr:row>
      <xdr:rowOff>95248</xdr:rowOff>
    </xdr:from>
    <xdr:to>
      <xdr:col>34</xdr:col>
      <xdr:colOff>0</xdr:colOff>
      <xdr:row>66</xdr:row>
      <xdr:rowOff>38098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67</xdr:row>
      <xdr:rowOff>90487</xdr:rowOff>
    </xdr:from>
    <xdr:to>
      <xdr:col>34</xdr:col>
      <xdr:colOff>0</xdr:colOff>
      <xdr:row>69</xdr:row>
      <xdr:rowOff>33337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70</xdr:row>
      <xdr:rowOff>95248</xdr:rowOff>
    </xdr:from>
    <xdr:to>
      <xdr:col>34</xdr:col>
      <xdr:colOff>0</xdr:colOff>
      <xdr:row>72</xdr:row>
      <xdr:rowOff>38098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99</xdr:row>
      <xdr:rowOff>90487</xdr:rowOff>
    </xdr:from>
    <xdr:to>
      <xdr:col>34</xdr:col>
      <xdr:colOff>0</xdr:colOff>
      <xdr:row>101</xdr:row>
      <xdr:rowOff>33337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102</xdr:row>
      <xdr:rowOff>95248</xdr:rowOff>
    </xdr:from>
    <xdr:to>
      <xdr:col>34</xdr:col>
      <xdr:colOff>0</xdr:colOff>
      <xdr:row>104</xdr:row>
      <xdr:rowOff>38098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105</xdr:row>
      <xdr:rowOff>90487</xdr:rowOff>
    </xdr:from>
    <xdr:to>
      <xdr:col>34</xdr:col>
      <xdr:colOff>0</xdr:colOff>
      <xdr:row>107</xdr:row>
      <xdr:rowOff>33337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5468600" y="30051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108</xdr:row>
      <xdr:rowOff>95248</xdr:rowOff>
    </xdr:from>
    <xdr:to>
      <xdr:col>34</xdr:col>
      <xdr:colOff>0</xdr:colOff>
      <xdr:row>110</xdr:row>
      <xdr:rowOff>38098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5468600" y="33527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111</xdr:row>
      <xdr:rowOff>90487</xdr:rowOff>
    </xdr:from>
    <xdr:to>
      <xdr:col>34</xdr:col>
      <xdr:colOff>0</xdr:colOff>
      <xdr:row>113</xdr:row>
      <xdr:rowOff>33337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5468600" y="36909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114</xdr:row>
      <xdr:rowOff>95248</xdr:rowOff>
    </xdr:from>
    <xdr:to>
      <xdr:col>34</xdr:col>
      <xdr:colOff>0</xdr:colOff>
      <xdr:row>116</xdr:row>
      <xdr:rowOff>38098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5468600" y="40385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117</xdr:row>
      <xdr:rowOff>90487</xdr:rowOff>
    </xdr:from>
    <xdr:to>
      <xdr:col>34</xdr:col>
      <xdr:colOff>0</xdr:colOff>
      <xdr:row>119</xdr:row>
      <xdr:rowOff>33337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5468600" y="43767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120</xdr:row>
      <xdr:rowOff>95248</xdr:rowOff>
    </xdr:from>
    <xdr:to>
      <xdr:col>34</xdr:col>
      <xdr:colOff>0</xdr:colOff>
      <xdr:row>122</xdr:row>
      <xdr:rowOff>38098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5468600" y="47243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123</xdr:row>
      <xdr:rowOff>90487</xdr:rowOff>
    </xdr:from>
    <xdr:to>
      <xdr:col>34</xdr:col>
      <xdr:colOff>0</xdr:colOff>
      <xdr:row>125</xdr:row>
      <xdr:rowOff>33337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5468600" y="50625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126</xdr:row>
      <xdr:rowOff>95248</xdr:rowOff>
    </xdr:from>
    <xdr:to>
      <xdr:col>34</xdr:col>
      <xdr:colOff>0</xdr:colOff>
      <xdr:row>128</xdr:row>
      <xdr:rowOff>38098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5468600" y="54101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129</xdr:row>
      <xdr:rowOff>90487</xdr:rowOff>
    </xdr:from>
    <xdr:to>
      <xdr:col>34</xdr:col>
      <xdr:colOff>0</xdr:colOff>
      <xdr:row>131</xdr:row>
      <xdr:rowOff>33337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5468600" y="5748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132</xdr:row>
      <xdr:rowOff>95248</xdr:rowOff>
    </xdr:from>
    <xdr:to>
      <xdr:col>34</xdr:col>
      <xdr:colOff>0</xdr:colOff>
      <xdr:row>134</xdr:row>
      <xdr:rowOff>38098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5468600" y="6095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135</xdr:row>
      <xdr:rowOff>90487</xdr:rowOff>
    </xdr:from>
    <xdr:to>
      <xdr:col>34</xdr:col>
      <xdr:colOff>0</xdr:colOff>
      <xdr:row>137</xdr:row>
      <xdr:rowOff>33337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15468600" y="64341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138</xdr:row>
      <xdr:rowOff>95248</xdr:rowOff>
    </xdr:from>
    <xdr:to>
      <xdr:col>34</xdr:col>
      <xdr:colOff>0</xdr:colOff>
      <xdr:row>140</xdr:row>
      <xdr:rowOff>38098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5468600" y="67817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141</xdr:row>
      <xdr:rowOff>90487</xdr:rowOff>
    </xdr:from>
    <xdr:to>
      <xdr:col>34</xdr:col>
      <xdr:colOff>0</xdr:colOff>
      <xdr:row>143</xdr:row>
      <xdr:rowOff>33337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5468600" y="71199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144</xdr:row>
      <xdr:rowOff>95248</xdr:rowOff>
    </xdr:from>
    <xdr:to>
      <xdr:col>34</xdr:col>
      <xdr:colOff>0</xdr:colOff>
      <xdr:row>146</xdr:row>
      <xdr:rowOff>38098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5468600" y="74675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147</xdr:row>
      <xdr:rowOff>90487</xdr:rowOff>
    </xdr:from>
    <xdr:to>
      <xdr:col>34</xdr:col>
      <xdr:colOff>0</xdr:colOff>
      <xdr:row>149</xdr:row>
      <xdr:rowOff>33337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15468600" y="78057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150</xdr:row>
      <xdr:rowOff>95248</xdr:rowOff>
    </xdr:from>
    <xdr:to>
      <xdr:col>34</xdr:col>
      <xdr:colOff>0</xdr:colOff>
      <xdr:row>152</xdr:row>
      <xdr:rowOff>38098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15468600" y="81533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153</xdr:row>
      <xdr:rowOff>90487</xdr:rowOff>
    </xdr:from>
    <xdr:to>
      <xdr:col>34</xdr:col>
      <xdr:colOff>0</xdr:colOff>
      <xdr:row>155</xdr:row>
      <xdr:rowOff>33337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15468600" y="84915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156</xdr:row>
      <xdr:rowOff>95248</xdr:rowOff>
    </xdr:from>
    <xdr:to>
      <xdr:col>34</xdr:col>
      <xdr:colOff>0</xdr:colOff>
      <xdr:row>158</xdr:row>
      <xdr:rowOff>38098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15468600" y="88391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185</xdr:row>
      <xdr:rowOff>90487</xdr:rowOff>
    </xdr:from>
    <xdr:to>
      <xdr:col>34</xdr:col>
      <xdr:colOff>0</xdr:colOff>
      <xdr:row>187</xdr:row>
      <xdr:rowOff>33337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5468600" y="2319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188</xdr:row>
      <xdr:rowOff>95248</xdr:rowOff>
    </xdr:from>
    <xdr:to>
      <xdr:col>34</xdr:col>
      <xdr:colOff>0</xdr:colOff>
      <xdr:row>190</xdr:row>
      <xdr:rowOff>38098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5468600" y="2666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191</xdr:row>
      <xdr:rowOff>90487</xdr:rowOff>
    </xdr:from>
    <xdr:to>
      <xdr:col>34</xdr:col>
      <xdr:colOff>0</xdr:colOff>
      <xdr:row>193</xdr:row>
      <xdr:rowOff>33337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5468600" y="30051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194</xdr:row>
      <xdr:rowOff>95248</xdr:rowOff>
    </xdr:from>
    <xdr:to>
      <xdr:col>34</xdr:col>
      <xdr:colOff>0</xdr:colOff>
      <xdr:row>196</xdr:row>
      <xdr:rowOff>38098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5468600" y="33527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197</xdr:row>
      <xdr:rowOff>90487</xdr:rowOff>
    </xdr:from>
    <xdr:to>
      <xdr:col>34</xdr:col>
      <xdr:colOff>0</xdr:colOff>
      <xdr:row>199</xdr:row>
      <xdr:rowOff>33337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5468600" y="36909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200</xdr:row>
      <xdr:rowOff>95248</xdr:rowOff>
    </xdr:from>
    <xdr:to>
      <xdr:col>34</xdr:col>
      <xdr:colOff>0</xdr:colOff>
      <xdr:row>202</xdr:row>
      <xdr:rowOff>38098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5468600" y="40385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203</xdr:row>
      <xdr:rowOff>90487</xdr:rowOff>
    </xdr:from>
    <xdr:to>
      <xdr:col>34</xdr:col>
      <xdr:colOff>0</xdr:colOff>
      <xdr:row>205</xdr:row>
      <xdr:rowOff>33337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5468600" y="43767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206</xdr:row>
      <xdr:rowOff>95248</xdr:rowOff>
    </xdr:from>
    <xdr:to>
      <xdr:col>34</xdr:col>
      <xdr:colOff>0</xdr:colOff>
      <xdr:row>208</xdr:row>
      <xdr:rowOff>38098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15468600" y="47243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209</xdr:row>
      <xdr:rowOff>90487</xdr:rowOff>
    </xdr:from>
    <xdr:to>
      <xdr:col>34</xdr:col>
      <xdr:colOff>0</xdr:colOff>
      <xdr:row>211</xdr:row>
      <xdr:rowOff>33337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5468600" y="50625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212</xdr:row>
      <xdr:rowOff>95248</xdr:rowOff>
    </xdr:from>
    <xdr:to>
      <xdr:col>34</xdr:col>
      <xdr:colOff>0</xdr:colOff>
      <xdr:row>214</xdr:row>
      <xdr:rowOff>38098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5468600" y="54101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215</xdr:row>
      <xdr:rowOff>90487</xdr:rowOff>
    </xdr:from>
    <xdr:to>
      <xdr:col>34</xdr:col>
      <xdr:colOff>0</xdr:colOff>
      <xdr:row>217</xdr:row>
      <xdr:rowOff>33337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5468600" y="57483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218</xdr:row>
      <xdr:rowOff>95248</xdr:rowOff>
    </xdr:from>
    <xdr:to>
      <xdr:col>34</xdr:col>
      <xdr:colOff>0</xdr:colOff>
      <xdr:row>220</xdr:row>
      <xdr:rowOff>38098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5468600" y="60959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221</xdr:row>
      <xdr:rowOff>90487</xdr:rowOff>
    </xdr:from>
    <xdr:to>
      <xdr:col>34</xdr:col>
      <xdr:colOff>0</xdr:colOff>
      <xdr:row>223</xdr:row>
      <xdr:rowOff>33337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5468600" y="64341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224</xdr:row>
      <xdr:rowOff>95248</xdr:rowOff>
    </xdr:from>
    <xdr:to>
      <xdr:col>34</xdr:col>
      <xdr:colOff>0</xdr:colOff>
      <xdr:row>226</xdr:row>
      <xdr:rowOff>38098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5468600" y="67817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227</xdr:row>
      <xdr:rowOff>90487</xdr:rowOff>
    </xdr:from>
    <xdr:to>
      <xdr:col>34</xdr:col>
      <xdr:colOff>0</xdr:colOff>
      <xdr:row>229</xdr:row>
      <xdr:rowOff>33337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5468600" y="71199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230</xdr:row>
      <xdr:rowOff>95248</xdr:rowOff>
    </xdr:from>
    <xdr:to>
      <xdr:col>34</xdr:col>
      <xdr:colOff>0</xdr:colOff>
      <xdr:row>232</xdr:row>
      <xdr:rowOff>38098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5468600" y="74675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233</xdr:row>
      <xdr:rowOff>90487</xdr:rowOff>
    </xdr:from>
    <xdr:to>
      <xdr:col>34</xdr:col>
      <xdr:colOff>0</xdr:colOff>
      <xdr:row>235</xdr:row>
      <xdr:rowOff>33337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5468600" y="78057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236</xdr:row>
      <xdr:rowOff>95248</xdr:rowOff>
    </xdr:from>
    <xdr:to>
      <xdr:col>34</xdr:col>
      <xdr:colOff>0</xdr:colOff>
      <xdr:row>238</xdr:row>
      <xdr:rowOff>38098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15468600" y="81533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239</xdr:row>
      <xdr:rowOff>90487</xdr:rowOff>
    </xdr:from>
    <xdr:to>
      <xdr:col>34</xdr:col>
      <xdr:colOff>0</xdr:colOff>
      <xdr:row>241</xdr:row>
      <xdr:rowOff>33337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5468600" y="849153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242</xdr:row>
      <xdr:rowOff>95248</xdr:rowOff>
    </xdr:from>
    <xdr:to>
      <xdr:col>34</xdr:col>
      <xdr:colOff>0</xdr:colOff>
      <xdr:row>244</xdr:row>
      <xdr:rowOff>38098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5468600" y="883919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31</xdr:col>
      <xdr:colOff>0</xdr:colOff>
      <xdr:row>93</xdr:row>
      <xdr:rowOff>0</xdr:rowOff>
    </xdr:from>
    <xdr:to>
      <xdr:col>33</xdr:col>
      <xdr:colOff>0</xdr:colOff>
      <xdr:row>94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4077950" y="1200150"/>
          <a:ext cx="13906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  ・  無</a:t>
          </a:r>
        </a:p>
      </xdr:txBody>
    </xdr:sp>
    <xdr:clientData/>
  </xdr:twoCellAnchor>
  <xdr:twoCellAnchor>
    <xdr:from>
      <xdr:col>31</xdr:col>
      <xdr:colOff>0</xdr:colOff>
      <xdr:row>179</xdr:row>
      <xdr:rowOff>0</xdr:rowOff>
    </xdr:from>
    <xdr:to>
      <xdr:col>33</xdr:col>
      <xdr:colOff>0</xdr:colOff>
      <xdr:row>180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4077950" y="1200150"/>
          <a:ext cx="13906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  ・  無</a:t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23</xdr:col>
      <xdr:colOff>0</xdr:colOff>
      <xdr:row>94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0029825" y="1200150"/>
          <a:ext cx="9429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・ 無</a:t>
          </a:r>
        </a:p>
      </xdr:txBody>
    </xdr:sp>
    <xdr:clientData/>
  </xdr:twoCellAnchor>
  <xdr:twoCellAnchor>
    <xdr:from>
      <xdr:col>21</xdr:col>
      <xdr:colOff>0</xdr:colOff>
      <xdr:row>179</xdr:row>
      <xdr:rowOff>0</xdr:rowOff>
    </xdr:from>
    <xdr:to>
      <xdr:col>23</xdr:col>
      <xdr:colOff>0</xdr:colOff>
      <xdr:row>180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0029825" y="1200150"/>
          <a:ext cx="9429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・ 無</a:t>
          </a:r>
        </a:p>
      </xdr:txBody>
    </xdr:sp>
    <xdr:clientData/>
  </xdr:twoCellAnchor>
  <xdr:twoCellAnchor>
    <xdr:from>
      <xdr:col>33</xdr:col>
      <xdr:colOff>0</xdr:colOff>
      <xdr:row>13</xdr:row>
      <xdr:rowOff>90487</xdr:rowOff>
    </xdr:from>
    <xdr:to>
      <xdr:col>34</xdr:col>
      <xdr:colOff>0</xdr:colOff>
      <xdr:row>15</xdr:row>
      <xdr:rowOff>33337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5468600" y="23860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16</xdr:row>
      <xdr:rowOff>95248</xdr:rowOff>
    </xdr:from>
    <xdr:to>
      <xdr:col>34</xdr:col>
      <xdr:colOff>0</xdr:colOff>
      <xdr:row>18</xdr:row>
      <xdr:rowOff>38098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5468600" y="27336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19</xdr:row>
      <xdr:rowOff>90487</xdr:rowOff>
    </xdr:from>
    <xdr:to>
      <xdr:col>34</xdr:col>
      <xdr:colOff>0</xdr:colOff>
      <xdr:row>21</xdr:row>
      <xdr:rowOff>33337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5468600" y="30718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22</xdr:row>
      <xdr:rowOff>95248</xdr:rowOff>
    </xdr:from>
    <xdr:to>
      <xdr:col>34</xdr:col>
      <xdr:colOff>0</xdr:colOff>
      <xdr:row>24</xdr:row>
      <xdr:rowOff>38098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5468600" y="34194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25</xdr:row>
      <xdr:rowOff>90487</xdr:rowOff>
    </xdr:from>
    <xdr:to>
      <xdr:col>34</xdr:col>
      <xdr:colOff>0</xdr:colOff>
      <xdr:row>27</xdr:row>
      <xdr:rowOff>33337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5468600" y="37576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28</xdr:row>
      <xdr:rowOff>95248</xdr:rowOff>
    </xdr:from>
    <xdr:to>
      <xdr:col>34</xdr:col>
      <xdr:colOff>0</xdr:colOff>
      <xdr:row>30</xdr:row>
      <xdr:rowOff>38098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5468600" y="41052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31</xdr:row>
      <xdr:rowOff>90487</xdr:rowOff>
    </xdr:from>
    <xdr:to>
      <xdr:col>34</xdr:col>
      <xdr:colOff>0</xdr:colOff>
      <xdr:row>33</xdr:row>
      <xdr:rowOff>33337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5468600" y="44434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34</xdr:row>
      <xdr:rowOff>95248</xdr:rowOff>
    </xdr:from>
    <xdr:to>
      <xdr:col>34</xdr:col>
      <xdr:colOff>0</xdr:colOff>
      <xdr:row>36</xdr:row>
      <xdr:rowOff>38098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5468600" y="47910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37</xdr:row>
      <xdr:rowOff>90487</xdr:rowOff>
    </xdr:from>
    <xdr:to>
      <xdr:col>34</xdr:col>
      <xdr:colOff>0</xdr:colOff>
      <xdr:row>39</xdr:row>
      <xdr:rowOff>33337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5468600" y="51292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40</xdr:row>
      <xdr:rowOff>95248</xdr:rowOff>
    </xdr:from>
    <xdr:to>
      <xdr:col>34</xdr:col>
      <xdr:colOff>0</xdr:colOff>
      <xdr:row>42</xdr:row>
      <xdr:rowOff>38098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5468600" y="54768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43</xdr:row>
      <xdr:rowOff>90487</xdr:rowOff>
    </xdr:from>
    <xdr:to>
      <xdr:col>34</xdr:col>
      <xdr:colOff>0</xdr:colOff>
      <xdr:row>45</xdr:row>
      <xdr:rowOff>33337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15468600" y="58150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46</xdr:row>
      <xdr:rowOff>95248</xdr:rowOff>
    </xdr:from>
    <xdr:to>
      <xdr:col>34</xdr:col>
      <xdr:colOff>0</xdr:colOff>
      <xdr:row>48</xdr:row>
      <xdr:rowOff>38098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15468600" y="61626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49</xdr:row>
      <xdr:rowOff>90487</xdr:rowOff>
    </xdr:from>
    <xdr:to>
      <xdr:col>34</xdr:col>
      <xdr:colOff>0</xdr:colOff>
      <xdr:row>51</xdr:row>
      <xdr:rowOff>33337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15468600" y="65008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52</xdr:row>
      <xdr:rowOff>95248</xdr:rowOff>
    </xdr:from>
    <xdr:to>
      <xdr:col>34</xdr:col>
      <xdr:colOff>0</xdr:colOff>
      <xdr:row>54</xdr:row>
      <xdr:rowOff>38098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15468600" y="68484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55</xdr:row>
      <xdr:rowOff>90487</xdr:rowOff>
    </xdr:from>
    <xdr:to>
      <xdr:col>34</xdr:col>
      <xdr:colOff>0</xdr:colOff>
      <xdr:row>57</xdr:row>
      <xdr:rowOff>33337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15468600" y="71866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58</xdr:row>
      <xdr:rowOff>95248</xdr:rowOff>
    </xdr:from>
    <xdr:to>
      <xdr:col>34</xdr:col>
      <xdr:colOff>0</xdr:colOff>
      <xdr:row>60</xdr:row>
      <xdr:rowOff>38098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15468600" y="75342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61</xdr:row>
      <xdr:rowOff>90487</xdr:rowOff>
    </xdr:from>
    <xdr:to>
      <xdr:col>34</xdr:col>
      <xdr:colOff>0</xdr:colOff>
      <xdr:row>63</xdr:row>
      <xdr:rowOff>33337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15468600" y="78724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64</xdr:row>
      <xdr:rowOff>95248</xdr:rowOff>
    </xdr:from>
    <xdr:to>
      <xdr:col>34</xdr:col>
      <xdr:colOff>0</xdr:colOff>
      <xdr:row>66</xdr:row>
      <xdr:rowOff>38098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15468600" y="82200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67</xdr:row>
      <xdr:rowOff>90487</xdr:rowOff>
    </xdr:from>
    <xdr:to>
      <xdr:col>34</xdr:col>
      <xdr:colOff>0</xdr:colOff>
      <xdr:row>69</xdr:row>
      <xdr:rowOff>33337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15468600" y="85582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70</xdr:row>
      <xdr:rowOff>95248</xdr:rowOff>
    </xdr:from>
    <xdr:to>
      <xdr:col>34</xdr:col>
      <xdr:colOff>0</xdr:colOff>
      <xdr:row>72</xdr:row>
      <xdr:rowOff>38098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5468600" y="89058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99</xdr:row>
      <xdr:rowOff>90487</xdr:rowOff>
    </xdr:from>
    <xdr:to>
      <xdr:col>34</xdr:col>
      <xdr:colOff>0</xdr:colOff>
      <xdr:row>101</xdr:row>
      <xdr:rowOff>33337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5468600" y="137683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102</xdr:row>
      <xdr:rowOff>95248</xdr:rowOff>
    </xdr:from>
    <xdr:to>
      <xdr:col>34</xdr:col>
      <xdr:colOff>0</xdr:colOff>
      <xdr:row>104</xdr:row>
      <xdr:rowOff>38098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5468600" y="141160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105</xdr:row>
      <xdr:rowOff>90487</xdr:rowOff>
    </xdr:from>
    <xdr:to>
      <xdr:col>34</xdr:col>
      <xdr:colOff>0</xdr:colOff>
      <xdr:row>107</xdr:row>
      <xdr:rowOff>33337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5468600" y="144541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108</xdr:row>
      <xdr:rowOff>95248</xdr:rowOff>
    </xdr:from>
    <xdr:to>
      <xdr:col>34</xdr:col>
      <xdr:colOff>0</xdr:colOff>
      <xdr:row>110</xdr:row>
      <xdr:rowOff>38098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5468600" y="148018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111</xdr:row>
      <xdr:rowOff>90487</xdr:rowOff>
    </xdr:from>
    <xdr:to>
      <xdr:col>34</xdr:col>
      <xdr:colOff>0</xdr:colOff>
      <xdr:row>113</xdr:row>
      <xdr:rowOff>33337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5468600" y="151399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114</xdr:row>
      <xdr:rowOff>95248</xdr:rowOff>
    </xdr:from>
    <xdr:to>
      <xdr:col>34</xdr:col>
      <xdr:colOff>0</xdr:colOff>
      <xdr:row>116</xdr:row>
      <xdr:rowOff>38098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15468600" y="154876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117</xdr:row>
      <xdr:rowOff>90487</xdr:rowOff>
    </xdr:from>
    <xdr:to>
      <xdr:col>34</xdr:col>
      <xdr:colOff>0</xdr:colOff>
      <xdr:row>119</xdr:row>
      <xdr:rowOff>33337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15468600" y="158257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120</xdr:row>
      <xdr:rowOff>95248</xdr:rowOff>
    </xdr:from>
    <xdr:to>
      <xdr:col>34</xdr:col>
      <xdr:colOff>0</xdr:colOff>
      <xdr:row>122</xdr:row>
      <xdr:rowOff>38098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15468600" y="161734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123</xdr:row>
      <xdr:rowOff>90487</xdr:rowOff>
    </xdr:from>
    <xdr:to>
      <xdr:col>34</xdr:col>
      <xdr:colOff>0</xdr:colOff>
      <xdr:row>125</xdr:row>
      <xdr:rowOff>33337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15468600" y="165115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126</xdr:row>
      <xdr:rowOff>95248</xdr:rowOff>
    </xdr:from>
    <xdr:to>
      <xdr:col>34</xdr:col>
      <xdr:colOff>0</xdr:colOff>
      <xdr:row>128</xdr:row>
      <xdr:rowOff>38098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15468600" y="168592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129</xdr:row>
      <xdr:rowOff>90487</xdr:rowOff>
    </xdr:from>
    <xdr:to>
      <xdr:col>34</xdr:col>
      <xdr:colOff>0</xdr:colOff>
      <xdr:row>131</xdr:row>
      <xdr:rowOff>33337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15468600" y="171973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132</xdr:row>
      <xdr:rowOff>95248</xdr:rowOff>
    </xdr:from>
    <xdr:to>
      <xdr:col>34</xdr:col>
      <xdr:colOff>0</xdr:colOff>
      <xdr:row>134</xdr:row>
      <xdr:rowOff>38098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15468600" y="175450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135</xdr:row>
      <xdr:rowOff>90487</xdr:rowOff>
    </xdr:from>
    <xdr:to>
      <xdr:col>34</xdr:col>
      <xdr:colOff>0</xdr:colOff>
      <xdr:row>137</xdr:row>
      <xdr:rowOff>33337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15468600" y="178831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138</xdr:row>
      <xdr:rowOff>95248</xdr:rowOff>
    </xdr:from>
    <xdr:to>
      <xdr:col>34</xdr:col>
      <xdr:colOff>0</xdr:colOff>
      <xdr:row>140</xdr:row>
      <xdr:rowOff>38098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15468600" y="182308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141</xdr:row>
      <xdr:rowOff>90487</xdr:rowOff>
    </xdr:from>
    <xdr:to>
      <xdr:col>34</xdr:col>
      <xdr:colOff>0</xdr:colOff>
      <xdr:row>143</xdr:row>
      <xdr:rowOff>33337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15468600" y="185689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144</xdr:row>
      <xdr:rowOff>95248</xdr:rowOff>
    </xdr:from>
    <xdr:to>
      <xdr:col>34</xdr:col>
      <xdr:colOff>0</xdr:colOff>
      <xdr:row>146</xdr:row>
      <xdr:rowOff>38098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15468600" y="189166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147</xdr:row>
      <xdr:rowOff>90487</xdr:rowOff>
    </xdr:from>
    <xdr:to>
      <xdr:col>34</xdr:col>
      <xdr:colOff>0</xdr:colOff>
      <xdr:row>149</xdr:row>
      <xdr:rowOff>33337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15468600" y="192547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150</xdr:row>
      <xdr:rowOff>95248</xdr:rowOff>
    </xdr:from>
    <xdr:to>
      <xdr:col>34</xdr:col>
      <xdr:colOff>0</xdr:colOff>
      <xdr:row>152</xdr:row>
      <xdr:rowOff>38098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15468600" y="196024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153</xdr:row>
      <xdr:rowOff>90487</xdr:rowOff>
    </xdr:from>
    <xdr:to>
      <xdr:col>34</xdr:col>
      <xdr:colOff>0</xdr:colOff>
      <xdr:row>155</xdr:row>
      <xdr:rowOff>33337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15468600" y="19940587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156</xdr:row>
      <xdr:rowOff>95248</xdr:rowOff>
    </xdr:from>
    <xdr:to>
      <xdr:col>34</xdr:col>
      <xdr:colOff>0</xdr:colOff>
      <xdr:row>158</xdr:row>
      <xdr:rowOff>38098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15468600" y="20288248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185</xdr:row>
      <xdr:rowOff>90487</xdr:rowOff>
    </xdr:from>
    <xdr:to>
      <xdr:col>34</xdr:col>
      <xdr:colOff>0</xdr:colOff>
      <xdr:row>187</xdr:row>
      <xdr:rowOff>33337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15468600" y="251317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188</xdr:row>
      <xdr:rowOff>95248</xdr:rowOff>
    </xdr:from>
    <xdr:to>
      <xdr:col>34</xdr:col>
      <xdr:colOff>0</xdr:colOff>
      <xdr:row>190</xdr:row>
      <xdr:rowOff>38098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15468600" y="254793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191</xdr:row>
      <xdr:rowOff>90487</xdr:rowOff>
    </xdr:from>
    <xdr:to>
      <xdr:col>34</xdr:col>
      <xdr:colOff>0</xdr:colOff>
      <xdr:row>193</xdr:row>
      <xdr:rowOff>33337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15468600" y="258175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194</xdr:row>
      <xdr:rowOff>95248</xdr:rowOff>
    </xdr:from>
    <xdr:to>
      <xdr:col>34</xdr:col>
      <xdr:colOff>0</xdr:colOff>
      <xdr:row>196</xdr:row>
      <xdr:rowOff>38098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15468600" y="261651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197</xdr:row>
      <xdr:rowOff>90487</xdr:rowOff>
    </xdr:from>
    <xdr:to>
      <xdr:col>34</xdr:col>
      <xdr:colOff>0</xdr:colOff>
      <xdr:row>199</xdr:row>
      <xdr:rowOff>33337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15468600" y="265033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200</xdr:row>
      <xdr:rowOff>95248</xdr:rowOff>
    </xdr:from>
    <xdr:to>
      <xdr:col>34</xdr:col>
      <xdr:colOff>0</xdr:colOff>
      <xdr:row>202</xdr:row>
      <xdr:rowOff>38098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15468600" y="268509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203</xdr:row>
      <xdr:rowOff>90487</xdr:rowOff>
    </xdr:from>
    <xdr:to>
      <xdr:col>34</xdr:col>
      <xdr:colOff>0</xdr:colOff>
      <xdr:row>205</xdr:row>
      <xdr:rowOff>33337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15468600" y="271891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206</xdr:row>
      <xdr:rowOff>95248</xdr:rowOff>
    </xdr:from>
    <xdr:to>
      <xdr:col>34</xdr:col>
      <xdr:colOff>0</xdr:colOff>
      <xdr:row>208</xdr:row>
      <xdr:rowOff>38098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15468600" y="275367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209</xdr:row>
      <xdr:rowOff>90487</xdr:rowOff>
    </xdr:from>
    <xdr:to>
      <xdr:col>34</xdr:col>
      <xdr:colOff>0</xdr:colOff>
      <xdr:row>211</xdr:row>
      <xdr:rowOff>33337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15468600" y="278749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212</xdr:row>
      <xdr:rowOff>95248</xdr:rowOff>
    </xdr:from>
    <xdr:to>
      <xdr:col>34</xdr:col>
      <xdr:colOff>0</xdr:colOff>
      <xdr:row>214</xdr:row>
      <xdr:rowOff>38098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15468600" y="282225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215</xdr:row>
      <xdr:rowOff>90487</xdr:rowOff>
    </xdr:from>
    <xdr:to>
      <xdr:col>34</xdr:col>
      <xdr:colOff>0</xdr:colOff>
      <xdr:row>217</xdr:row>
      <xdr:rowOff>33337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15468600" y="285607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218</xdr:row>
      <xdr:rowOff>95248</xdr:rowOff>
    </xdr:from>
    <xdr:to>
      <xdr:col>34</xdr:col>
      <xdr:colOff>0</xdr:colOff>
      <xdr:row>220</xdr:row>
      <xdr:rowOff>38098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15468600" y="289083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221</xdr:row>
      <xdr:rowOff>90487</xdr:rowOff>
    </xdr:from>
    <xdr:to>
      <xdr:col>34</xdr:col>
      <xdr:colOff>0</xdr:colOff>
      <xdr:row>223</xdr:row>
      <xdr:rowOff>33337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15468600" y="292465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224</xdr:row>
      <xdr:rowOff>95248</xdr:rowOff>
    </xdr:from>
    <xdr:to>
      <xdr:col>34</xdr:col>
      <xdr:colOff>0</xdr:colOff>
      <xdr:row>226</xdr:row>
      <xdr:rowOff>38098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15468600" y="295941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227</xdr:row>
      <xdr:rowOff>90487</xdr:rowOff>
    </xdr:from>
    <xdr:to>
      <xdr:col>34</xdr:col>
      <xdr:colOff>0</xdr:colOff>
      <xdr:row>229</xdr:row>
      <xdr:rowOff>33337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5468600" y="299323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230</xdr:row>
      <xdr:rowOff>95248</xdr:rowOff>
    </xdr:from>
    <xdr:to>
      <xdr:col>34</xdr:col>
      <xdr:colOff>0</xdr:colOff>
      <xdr:row>232</xdr:row>
      <xdr:rowOff>38098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5468600" y="302799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233</xdr:row>
      <xdr:rowOff>90487</xdr:rowOff>
    </xdr:from>
    <xdr:to>
      <xdr:col>34</xdr:col>
      <xdr:colOff>0</xdr:colOff>
      <xdr:row>235</xdr:row>
      <xdr:rowOff>33337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15468600" y="306181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236</xdr:row>
      <xdr:rowOff>95248</xdr:rowOff>
    </xdr:from>
    <xdr:to>
      <xdr:col>34</xdr:col>
      <xdr:colOff>0</xdr:colOff>
      <xdr:row>238</xdr:row>
      <xdr:rowOff>38098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15468600" y="309657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  <xdr:twoCellAnchor>
    <xdr:from>
      <xdr:col>33</xdr:col>
      <xdr:colOff>0</xdr:colOff>
      <xdr:row>239</xdr:row>
      <xdr:rowOff>90487</xdr:rowOff>
    </xdr:from>
    <xdr:to>
      <xdr:col>34</xdr:col>
      <xdr:colOff>0</xdr:colOff>
      <xdr:row>241</xdr:row>
      <xdr:rowOff>33337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15468600" y="31303912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   </a:t>
          </a:r>
        </a:p>
      </xdr:txBody>
    </xdr:sp>
    <xdr:clientData/>
  </xdr:twoCellAnchor>
  <xdr:twoCellAnchor>
    <xdr:from>
      <xdr:col>33</xdr:col>
      <xdr:colOff>0</xdr:colOff>
      <xdr:row>242</xdr:row>
      <xdr:rowOff>95248</xdr:rowOff>
    </xdr:from>
    <xdr:to>
      <xdr:col>34</xdr:col>
      <xdr:colOff>0</xdr:colOff>
      <xdr:row>244</xdr:row>
      <xdr:rowOff>38098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15468600" y="31651573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K110"/>
  <sheetViews>
    <sheetView zoomScaleNormal="100" workbookViewId="0">
      <selection activeCell="A11" sqref="A11"/>
    </sheetView>
  </sheetViews>
  <sheetFormatPr defaultRowHeight="13.5" x14ac:dyDescent="0.15"/>
  <cols>
    <col min="1" max="1" width="13.25" style="97" customWidth="1"/>
    <col min="2" max="2" width="18" style="97" customWidth="1"/>
    <col min="3" max="3" width="9" style="97"/>
    <col min="4" max="5" width="10.75" style="97" customWidth="1"/>
    <col min="6" max="6" width="27" style="97" customWidth="1"/>
    <col min="7" max="7" width="11" style="97" customWidth="1"/>
    <col min="8" max="8" width="27" style="97" customWidth="1"/>
    <col min="9" max="9" width="11" style="97" customWidth="1"/>
    <col min="10" max="10" width="10.75" style="97" customWidth="1"/>
    <col min="11" max="13" width="7.75" style="97" customWidth="1"/>
    <col min="14" max="25" width="13.5" style="97" customWidth="1"/>
    <col min="26" max="35" width="9" style="97"/>
    <col min="36" max="36" width="10.5" style="97" bestFit="1" customWidth="1"/>
    <col min="37" max="16384" width="9" style="97"/>
  </cols>
  <sheetData>
    <row r="1" spans="1:37" x14ac:dyDescent="0.15">
      <c r="A1" s="122" t="s">
        <v>203</v>
      </c>
      <c r="B1" s="40"/>
      <c r="C1" s="40"/>
      <c r="D1" s="41"/>
      <c r="E1" s="41"/>
      <c r="F1" s="40"/>
      <c r="G1" s="40"/>
      <c r="H1" s="40"/>
      <c r="I1" s="40"/>
      <c r="J1" s="41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1"/>
      <c r="AC1" s="41"/>
      <c r="AD1" s="96"/>
      <c r="AE1" s="96"/>
      <c r="AF1" s="96"/>
      <c r="AG1" s="96"/>
    </row>
    <row r="2" spans="1:37" x14ac:dyDescent="0.15">
      <c r="A2" s="97" t="s">
        <v>369</v>
      </c>
      <c r="B2" s="98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96"/>
      <c r="AE2" s="96"/>
      <c r="AF2" s="96"/>
      <c r="AG2" s="96"/>
    </row>
    <row r="3" spans="1:37" x14ac:dyDescent="0.15">
      <c r="A3" s="97" t="s">
        <v>429</v>
      </c>
    </row>
    <row r="4" spans="1:37" x14ac:dyDescent="0.15">
      <c r="A4" s="97" t="s">
        <v>204</v>
      </c>
      <c r="AD4" s="43"/>
      <c r="AE4" s="43"/>
    </row>
    <row r="5" spans="1:37" x14ac:dyDescent="0.15">
      <c r="A5" s="97" t="s">
        <v>205</v>
      </c>
      <c r="AD5" s="43"/>
      <c r="AE5" s="43"/>
    </row>
    <row r="6" spans="1:37" x14ac:dyDescent="0.15">
      <c r="AD6" s="99"/>
      <c r="AE6" s="99"/>
    </row>
    <row r="7" spans="1:37" x14ac:dyDescent="0.15">
      <c r="K7" s="100"/>
      <c r="L7" s="100"/>
      <c r="Z7" s="100"/>
      <c r="AA7" s="100"/>
      <c r="AJ7" s="101">
        <f ca="1">TODAY()</f>
        <v>44440</v>
      </c>
    </row>
    <row r="8" spans="1:37" x14ac:dyDescent="0.15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  <c r="G8" s="97">
        <v>7</v>
      </c>
      <c r="H8" s="97">
        <v>8</v>
      </c>
      <c r="I8" s="97">
        <v>9</v>
      </c>
      <c r="J8" s="97">
        <v>10</v>
      </c>
      <c r="K8" s="97">
        <v>11</v>
      </c>
      <c r="L8" s="97">
        <v>12</v>
      </c>
      <c r="M8" s="97">
        <v>13</v>
      </c>
      <c r="N8" s="97">
        <v>14</v>
      </c>
      <c r="O8" s="97">
        <v>15</v>
      </c>
      <c r="P8" s="97">
        <v>16</v>
      </c>
      <c r="Q8" s="97">
        <v>17</v>
      </c>
      <c r="R8" s="97">
        <v>18</v>
      </c>
      <c r="S8" s="97">
        <v>19</v>
      </c>
      <c r="T8" s="97">
        <v>20</v>
      </c>
      <c r="U8" s="97">
        <v>21</v>
      </c>
      <c r="V8" s="97">
        <v>22</v>
      </c>
      <c r="W8" s="97">
        <v>23</v>
      </c>
      <c r="X8" s="97">
        <v>24</v>
      </c>
      <c r="Y8" s="97">
        <v>25</v>
      </c>
      <c r="Z8" s="97">
        <v>26</v>
      </c>
      <c r="AA8" s="97">
        <v>27</v>
      </c>
      <c r="AB8" s="97">
        <v>28</v>
      </c>
      <c r="AC8" s="97">
        <v>29</v>
      </c>
      <c r="AD8" s="97">
        <v>30</v>
      </c>
      <c r="AE8" s="97">
        <v>31</v>
      </c>
      <c r="AF8" s="97">
        <v>32</v>
      </c>
      <c r="AG8" s="97">
        <v>33</v>
      </c>
      <c r="AH8" s="97">
        <v>34</v>
      </c>
      <c r="AI8" s="97">
        <v>35</v>
      </c>
      <c r="AJ8" s="97">
        <v>36</v>
      </c>
      <c r="AK8" s="97">
        <v>37</v>
      </c>
    </row>
    <row r="9" spans="1:37" x14ac:dyDescent="0.15">
      <c r="A9" s="214" t="s">
        <v>80</v>
      </c>
      <c r="B9" s="207" t="s">
        <v>79</v>
      </c>
      <c r="C9" s="214" t="s">
        <v>81</v>
      </c>
      <c r="D9" s="214" t="s">
        <v>82</v>
      </c>
      <c r="E9" s="214" t="s">
        <v>83</v>
      </c>
      <c r="F9" s="209" t="s">
        <v>84</v>
      </c>
      <c r="G9" s="213" t="s">
        <v>85</v>
      </c>
      <c r="H9" s="209" t="s">
        <v>86</v>
      </c>
      <c r="I9" s="209" t="s">
        <v>85</v>
      </c>
      <c r="J9" s="209" t="s">
        <v>87</v>
      </c>
      <c r="K9" s="211" t="s">
        <v>88</v>
      </c>
      <c r="L9" s="211" t="s">
        <v>89</v>
      </c>
      <c r="M9" s="209" t="s">
        <v>90</v>
      </c>
      <c r="N9" s="209" t="s">
        <v>91</v>
      </c>
      <c r="O9" s="209"/>
      <c r="P9" s="209"/>
      <c r="Q9" s="209"/>
      <c r="R9" s="209" t="s">
        <v>92</v>
      </c>
      <c r="S9" s="209"/>
      <c r="T9" s="209"/>
      <c r="U9" s="209"/>
      <c r="V9" s="209" t="s">
        <v>93</v>
      </c>
      <c r="W9" s="209"/>
      <c r="X9" s="209"/>
      <c r="Y9" s="209"/>
      <c r="Z9" s="211" t="s">
        <v>94</v>
      </c>
      <c r="AA9" s="215" t="s">
        <v>95</v>
      </c>
      <c r="AB9" s="205" t="s">
        <v>96</v>
      </c>
      <c r="AC9" s="205" t="s">
        <v>401</v>
      </c>
      <c r="AD9" s="205" t="s">
        <v>113</v>
      </c>
      <c r="AE9" s="205" t="s">
        <v>411</v>
      </c>
      <c r="AF9" s="205" t="s">
        <v>114</v>
      </c>
      <c r="AG9" s="205" t="s">
        <v>412</v>
      </c>
      <c r="AH9" s="205" t="s">
        <v>115</v>
      </c>
      <c r="AI9" s="205" t="s">
        <v>418</v>
      </c>
      <c r="AJ9" s="205" t="s">
        <v>116</v>
      </c>
      <c r="AK9" s="205" t="s">
        <v>117</v>
      </c>
    </row>
    <row r="10" spans="1:37" x14ac:dyDescent="0.15">
      <c r="A10" s="210"/>
      <c r="B10" s="208"/>
      <c r="C10" s="210"/>
      <c r="D10" s="210"/>
      <c r="E10" s="210"/>
      <c r="F10" s="210"/>
      <c r="G10" s="208"/>
      <c r="H10" s="210"/>
      <c r="I10" s="210"/>
      <c r="J10" s="210"/>
      <c r="K10" s="210"/>
      <c r="L10" s="210"/>
      <c r="M10" s="210"/>
      <c r="N10" s="44" t="s">
        <v>97</v>
      </c>
      <c r="O10" s="44" t="s">
        <v>98</v>
      </c>
      <c r="P10" s="44" t="s">
        <v>99</v>
      </c>
      <c r="Q10" s="44" t="s">
        <v>100</v>
      </c>
      <c r="R10" s="44" t="s">
        <v>97</v>
      </c>
      <c r="S10" s="44" t="s">
        <v>98</v>
      </c>
      <c r="T10" s="44" t="s">
        <v>99</v>
      </c>
      <c r="U10" s="44" t="s">
        <v>100</v>
      </c>
      <c r="V10" s="44" t="s">
        <v>101</v>
      </c>
      <c r="W10" s="44" t="s">
        <v>102</v>
      </c>
      <c r="X10" s="44" t="s">
        <v>103</v>
      </c>
      <c r="Y10" s="44" t="s">
        <v>104</v>
      </c>
      <c r="Z10" s="210"/>
      <c r="AA10" s="216"/>
      <c r="AB10" s="206"/>
      <c r="AC10" s="206"/>
      <c r="AD10" s="206"/>
      <c r="AE10" s="206"/>
      <c r="AF10" s="206"/>
      <c r="AG10" s="206"/>
      <c r="AH10" s="206"/>
      <c r="AI10" s="212"/>
      <c r="AJ10" s="206"/>
      <c r="AK10" s="206"/>
    </row>
    <row r="11" spans="1:37" x14ac:dyDescent="0.15">
      <c r="A11" s="203" t="s">
        <v>427</v>
      </c>
      <c r="B11" s="104" t="s">
        <v>266</v>
      </c>
      <c r="C11" s="105" t="s">
        <v>167</v>
      </c>
      <c r="D11" s="123">
        <v>24853</v>
      </c>
      <c r="E11" s="123">
        <v>29495</v>
      </c>
      <c r="F11" s="106" t="s">
        <v>296</v>
      </c>
      <c r="G11" s="106" t="s">
        <v>326</v>
      </c>
      <c r="H11" s="106" t="s">
        <v>168</v>
      </c>
      <c r="I11" s="106"/>
      <c r="J11" s="107">
        <v>44434</v>
      </c>
      <c r="K11" s="106">
        <v>133</v>
      </c>
      <c r="L11" s="106">
        <v>81</v>
      </c>
      <c r="M11" s="105" t="s">
        <v>169</v>
      </c>
      <c r="N11" s="106" t="s">
        <v>170</v>
      </c>
      <c r="O11" s="106" t="s">
        <v>171</v>
      </c>
      <c r="P11" s="106" t="s">
        <v>105</v>
      </c>
      <c r="Q11" s="106"/>
      <c r="R11" s="106" t="s">
        <v>172</v>
      </c>
      <c r="S11" s="106" t="s">
        <v>173</v>
      </c>
      <c r="T11" s="106" t="s">
        <v>174</v>
      </c>
      <c r="U11" s="106"/>
      <c r="V11" s="106" t="s">
        <v>175</v>
      </c>
      <c r="W11" s="106" t="s">
        <v>176</v>
      </c>
      <c r="X11" s="106" t="s">
        <v>177</v>
      </c>
      <c r="Y11" s="106"/>
      <c r="Z11" s="107"/>
      <c r="AA11" s="108"/>
      <c r="AB11" s="109">
        <v>27030</v>
      </c>
      <c r="AC11" s="161" t="s">
        <v>403</v>
      </c>
      <c r="AD11" s="110">
        <v>1</v>
      </c>
      <c r="AE11" s="110" t="s">
        <v>408</v>
      </c>
      <c r="AF11" s="110">
        <v>101</v>
      </c>
      <c r="AG11" s="110" t="s">
        <v>402</v>
      </c>
      <c r="AH11" s="162">
        <v>1001</v>
      </c>
      <c r="AI11" s="204" t="s">
        <v>425</v>
      </c>
      <c r="AJ11" s="163">
        <f ca="1">IF(D11="","",DATEDIF($D11,$AJ$7,"y"))</f>
        <v>53</v>
      </c>
      <c r="AK11" s="103">
        <f ca="1">IF(基本データ!$AB11="","",DATEDIF(基本データ!$AB11,$AJ$7,"y"))</f>
        <v>47</v>
      </c>
    </row>
    <row r="12" spans="1:37" x14ac:dyDescent="0.15">
      <c r="A12" s="127" t="s">
        <v>237</v>
      </c>
      <c r="B12" s="104" t="s">
        <v>267</v>
      </c>
      <c r="C12" s="105" t="s">
        <v>178</v>
      </c>
      <c r="D12" s="123">
        <v>27442</v>
      </c>
      <c r="E12" s="123">
        <v>29495</v>
      </c>
      <c r="F12" s="106" t="s">
        <v>297</v>
      </c>
      <c r="G12" s="106" t="s">
        <v>327</v>
      </c>
      <c r="H12" s="106" t="s">
        <v>179</v>
      </c>
      <c r="I12" s="106"/>
      <c r="J12" s="107">
        <v>44434</v>
      </c>
      <c r="K12" s="106">
        <v>121</v>
      </c>
      <c r="L12" s="106">
        <v>83</v>
      </c>
      <c r="M12" s="105" t="s">
        <v>187</v>
      </c>
      <c r="N12" s="106" t="s">
        <v>180</v>
      </c>
      <c r="O12" s="106" t="s">
        <v>181</v>
      </c>
      <c r="P12" s="106" t="s">
        <v>105</v>
      </c>
      <c r="Q12" s="106"/>
      <c r="R12" s="106" t="s">
        <v>182</v>
      </c>
      <c r="S12" s="106" t="s">
        <v>183</v>
      </c>
      <c r="T12" s="106" t="s">
        <v>184</v>
      </c>
      <c r="U12" s="106"/>
      <c r="V12" s="106" t="s">
        <v>185</v>
      </c>
      <c r="W12" s="106" t="s">
        <v>186</v>
      </c>
      <c r="X12" s="106"/>
      <c r="Y12" s="106"/>
      <c r="Z12" s="107"/>
      <c r="AA12" s="108"/>
      <c r="AB12" s="109">
        <v>29221</v>
      </c>
      <c r="AC12" s="161" t="s">
        <v>403</v>
      </c>
      <c r="AD12" s="110">
        <v>2</v>
      </c>
      <c r="AE12" s="110" t="s">
        <v>408</v>
      </c>
      <c r="AF12" s="110">
        <v>102</v>
      </c>
      <c r="AG12" s="110" t="s">
        <v>0</v>
      </c>
      <c r="AH12" s="110">
        <v>1002</v>
      </c>
      <c r="AI12" s="204" t="s">
        <v>425</v>
      </c>
      <c r="AJ12" s="102">
        <f t="shared" ref="AJ12:AJ46" ca="1" si="0">IF(D12="","",DATEDIF($D12,$AJ$7,"y"))</f>
        <v>46</v>
      </c>
      <c r="AK12" s="103">
        <f ca="1">IF(基本データ!$AB12="","",DATEDIF(基本データ!$AB12,$AJ$7,"y"))</f>
        <v>41</v>
      </c>
    </row>
    <row r="13" spans="1:37" x14ac:dyDescent="0.15">
      <c r="A13" s="127" t="s">
        <v>238</v>
      </c>
      <c r="B13" s="104" t="s">
        <v>268</v>
      </c>
      <c r="C13" s="105" t="s">
        <v>178</v>
      </c>
      <c r="D13" s="123">
        <v>29453</v>
      </c>
      <c r="E13" s="123">
        <v>29792</v>
      </c>
      <c r="F13" s="106" t="s">
        <v>298</v>
      </c>
      <c r="G13" s="106" t="s">
        <v>328</v>
      </c>
      <c r="H13" s="111" t="s">
        <v>179</v>
      </c>
      <c r="I13" s="106"/>
      <c r="J13" s="107">
        <v>44434</v>
      </c>
      <c r="K13" s="106">
        <v>142</v>
      </c>
      <c r="L13" s="106">
        <v>98</v>
      </c>
      <c r="M13" s="105" t="s">
        <v>366</v>
      </c>
      <c r="N13" s="106" t="s">
        <v>105</v>
      </c>
      <c r="O13" s="106"/>
      <c r="P13" s="106"/>
      <c r="Q13" s="106"/>
      <c r="R13" s="106" t="s">
        <v>184</v>
      </c>
      <c r="S13" s="106"/>
      <c r="T13" s="106"/>
      <c r="U13" s="106"/>
      <c r="V13" s="106" t="s">
        <v>185</v>
      </c>
      <c r="W13" s="106"/>
      <c r="X13" s="106"/>
      <c r="Y13" s="106"/>
      <c r="Z13" s="107"/>
      <c r="AA13" s="108"/>
      <c r="AB13" s="109">
        <v>29587</v>
      </c>
      <c r="AC13" s="161" t="s">
        <v>403</v>
      </c>
      <c r="AD13" s="110">
        <v>3</v>
      </c>
      <c r="AE13" s="110" t="s">
        <v>408</v>
      </c>
      <c r="AF13" s="110">
        <v>103</v>
      </c>
      <c r="AG13" s="110" t="s">
        <v>413</v>
      </c>
      <c r="AH13" s="110">
        <v>1003</v>
      </c>
      <c r="AI13" s="204" t="s">
        <v>425</v>
      </c>
      <c r="AJ13" s="102">
        <f t="shared" ca="1" si="0"/>
        <v>41</v>
      </c>
      <c r="AK13" s="103">
        <f ca="1">IF(基本データ!$AB13="","",DATEDIF(基本データ!$AB13,$AJ$7,"y"))</f>
        <v>40</v>
      </c>
    </row>
    <row r="14" spans="1:37" x14ac:dyDescent="0.15">
      <c r="A14" s="127" t="s">
        <v>239</v>
      </c>
      <c r="B14" s="104" t="s">
        <v>269</v>
      </c>
      <c r="C14" s="105" t="s">
        <v>178</v>
      </c>
      <c r="D14" s="123">
        <v>31266</v>
      </c>
      <c r="E14" s="123">
        <v>30078</v>
      </c>
      <c r="F14" s="106" t="s">
        <v>299</v>
      </c>
      <c r="G14" s="106" t="s">
        <v>329</v>
      </c>
      <c r="H14" s="111" t="s">
        <v>179</v>
      </c>
      <c r="I14" s="106"/>
      <c r="J14" s="107">
        <v>44434</v>
      </c>
      <c r="K14" s="106">
        <v>107</v>
      </c>
      <c r="L14" s="106">
        <v>69</v>
      </c>
      <c r="M14" s="105" t="s">
        <v>188</v>
      </c>
      <c r="N14" s="106" t="s">
        <v>180</v>
      </c>
      <c r="O14" s="106" t="s">
        <v>181</v>
      </c>
      <c r="P14" s="106" t="s">
        <v>105</v>
      </c>
      <c r="Q14" s="106" t="s">
        <v>201</v>
      </c>
      <c r="R14" s="106" t="s">
        <v>182</v>
      </c>
      <c r="S14" s="106" t="s">
        <v>183</v>
      </c>
      <c r="T14" s="106"/>
      <c r="U14" s="106"/>
      <c r="V14" s="106" t="s">
        <v>185</v>
      </c>
      <c r="W14" s="106"/>
      <c r="X14" s="106"/>
      <c r="Y14" s="106"/>
      <c r="Z14" s="107"/>
      <c r="AA14" s="108"/>
      <c r="AB14" s="109">
        <v>25569</v>
      </c>
      <c r="AC14" s="161" t="s">
        <v>403</v>
      </c>
      <c r="AD14" s="110">
        <v>4</v>
      </c>
      <c r="AE14" s="110" t="s">
        <v>408</v>
      </c>
      <c r="AF14" s="110">
        <v>104</v>
      </c>
      <c r="AG14" s="110" t="s">
        <v>413</v>
      </c>
      <c r="AH14" s="110">
        <v>1004</v>
      </c>
      <c r="AI14" s="204" t="s">
        <v>425</v>
      </c>
      <c r="AJ14" s="102">
        <f t="shared" ca="1" si="0"/>
        <v>36</v>
      </c>
      <c r="AK14" s="103">
        <f ca="1">IF(基本データ!$AB14="","",DATEDIF(基本データ!$AB14,$AJ$7,"y"))</f>
        <v>51</v>
      </c>
    </row>
    <row r="15" spans="1:37" x14ac:dyDescent="0.15">
      <c r="A15" s="127" t="s">
        <v>240</v>
      </c>
      <c r="B15" s="104" t="s">
        <v>270</v>
      </c>
      <c r="C15" s="105" t="s">
        <v>178</v>
      </c>
      <c r="D15" s="123">
        <v>23096</v>
      </c>
      <c r="E15" s="123">
        <v>30901</v>
      </c>
      <c r="F15" s="106" t="s">
        <v>300</v>
      </c>
      <c r="G15" s="106" t="s">
        <v>330</v>
      </c>
      <c r="H15" s="111" t="s">
        <v>179</v>
      </c>
      <c r="I15" s="106"/>
      <c r="J15" s="107">
        <v>44434</v>
      </c>
      <c r="K15" s="106">
        <v>155</v>
      </c>
      <c r="L15" s="106">
        <v>97</v>
      </c>
      <c r="M15" s="105" t="s">
        <v>169</v>
      </c>
      <c r="N15" s="106" t="s">
        <v>170</v>
      </c>
      <c r="O15" s="106" t="s">
        <v>189</v>
      </c>
      <c r="P15" s="106" t="s">
        <v>190</v>
      </c>
      <c r="Q15" s="106"/>
      <c r="R15" s="106" t="s">
        <v>367</v>
      </c>
      <c r="S15" s="106" t="s">
        <v>368</v>
      </c>
      <c r="T15" s="106"/>
      <c r="U15" s="106"/>
      <c r="V15" s="106" t="s">
        <v>185</v>
      </c>
      <c r="W15" s="106"/>
      <c r="X15" s="106"/>
      <c r="Y15" s="106"/>
      <c r="Z15" s="107"/>
      <c r="AA15" s="108"/>
      <c r="AB15" s="109">
        <v>30682</v>
      </c>
      <c r="AC15" s="161" t="s">
        <v>403</v>
      </c>
      <c r="AD15" s="110">
        <v>5</v>
      </c>
      <c r="AE15" s="110" t="s">
        <v>408</v>
      </c>
      <c r="AF15" s="110">
        <v>105</v>
      </c>
      <c r="AG15" s="110" t="s">
        <v>413</v>
      </c>
      <c r="AH15" s="110">
        <v>1005</v>
      </c>
      <c r="AI15" s="204" t="s">
        <v>425</v>
      </c>
      <c r="AJ15" s="102">
        <f t="shared" ca="1" si="0"/>
        <v>58</v>
      </c>
      <c r="AK15" s="103">
        <f ca="1">IF(基本データ!$AB15="","",DATEDIF(基本データ!$AB15,$AJ$7,"y"))</f>
        <v>37</v>
      </c>
    </row>
    <row r="16" spans="1:37" x14ac:dyDescent="0.15">
      <c r="A16" s="127" t="s">
        <v>241</v>
      </c>
      <c r="B16" s="104" t="s">
        <v>271</v>
      </c>
      <c r="C16" s="105" t="s">
        <v>178</v>
      </c>
      <c r="D16" s="123">
        <v>23847</v>
      </c>
      <c r="E16" s="123">
        <v>31868</v>
      </c>
      <c r="F16" s="106" t="s">
        <v>301</v>
      </c>
      <c r="G16" s="106" t="s">
        <v>331</v>
      </c>
      <c r="H16" s="111" t="s">
        <v>356</v>
      </c>
      <c r="I16" s="106" t="s">
        <v>361</v>
      </c>
      <c r="J16" s="107">
        <v>44434</v>
      </c>
      <c r="K16" s="106">
        <v>121</v>
      </c>
      <c r="L16" s="106">
        <v>75</v>
      </c>
      <c r="M16" s="105" t="s">
        <v>187</v>
      </c>
      <c r="N16" s="106" t="s">
        <v>189</v>
      </c>
      <c r="O16" s="106" t="s">
        <v>396</v>
      </c>
      <c r="P16" s="106"/>
      <c r="Q16" s="106"/>
      <c r="R16" s="106" t="s">
        <v>191</v>
      </c>
      <c r="S16" s="106" t="s">
        <v>183</v>
      </c>
      <c r="T16" s="106" t="s">
        <v>184</v>
      </c>
      <c r="U16" s="106"/>
      <c r="V16" s="106" t="s">
        <v>185</v>
      </c>
      <c r="W16" s="106"/>
      <c r="X16" s="106"/>
      <c r="Y16" s="106"/>
      <c r="Z16" s="107"/>
      <c r="AA16" s="108"/>
      <c r="AB16" s="109">
        <v>31778</v>
      </c>
      <c r="AC16" s="161" t="s">
        <v>403</v>
      </c>
      <c r="AD16" s="110">
        <v>6</v>
      </c>
      <c r="AE16" s="110" t="s">
        <v>408</v>
      </c>
      <c r="AF16" s="110">
        <v>106</v>
      </c>
      <c r="AG16" s="110" t="s">
        <v>413</v>
      </c>
      <c r="AH16" s="110">
        <v>1006</v>
      </c>
      <c r="AI16" s="204" t="s">
        <v>425</v>
      </c>
      <c r="AJ16" s="102">
        <f t="shared" ca="1" si="0"/>
        <v>56</v>
      </c>
      <c r="AK16" s="103">
        <f ca="1">IF(基本データ!$AB16="","",DATEDIF(基本データ!$AB16,$AJ$7,"y"))</f>
        <v>34</v>
      </c>
    </row>
    <row r="17" spans="1:37" x14ac:dyDescent="0.15">
      <c r="A17" s="127" t="s">
        <v>242</v>
      </c>
      <c r="B17" s="104" t="s">
        <v>272</v>
      </c>
      <c r="C17" s="105" t="s">
        <v>178</v>
      </c>
      <c r="D17" s="123">
        <v>20822</v>
      </c>
      <c r="E17" s="123">
        <v>31898</v>
      </c>
      <c r="F17" s="106" t="s">
        <v>302</v>
      </c>
      <c r="G17" s="106" t="s">
        <v>332</v>
      </c>
      <c r="H17" s="111" t="s">
        <v>357</v>
      </c>
      <c r="I17" s="106" t="s">
        <v>362</v>
      </c>
      <c r="J17" s="107">
        <v>44434</v>
      </c>
      <c r="K17" s="106">
        <v>141</v>
      </c>
      <c r="L17" s="106">
        <v>96</v>
      </c>
      <c r="M17" s="105" t="s">
        <v>366</v>
      </c>
      <c r="N17" s="106" t="s">
        <v>105</v>
      </c>
      <c r="O17" s="106" t="s">
        <v>181</v>
      </c>
      <c r="P17" s="106"/>
      <c r="Q17" s="106"/>
      <c r="R17" s="106" t="s">
        <v>184</v>
      </c>
      <c r="S17" s="106"/>
      <c r="T17" s="106"/>
      <c r="U17" s="106"/>
      <c r="V17" s="106" t="s">
        <v>185</v>
      </c>
      <c r="W17" s="106" t="s">
        <v>186</v>
      </c>
      <c r="X17" s="106"/>
      <c r="Y17" s="106"/>
      <c r="Z17" s="107"/>
      <c r="AA17" s="108"/>
      <c r="AB17" s="109">
        <v>29587</v>
      </c>
      <c r="AC17" s="161" t="s">
        <v>403</v>
      </c>
      <c r="AD17" s="110">
        <v>7</v>
      </c>
      <c r="AE17" s="110" t="s">
        <v>408</v>
      </c>
      <c r="AF17" s="110">
        <v>107</v>
      </c>
      <c r="AG17" s="110" t="s">
        <v>413</v>
      </c>
      <c r="AH17" s="110">
        <v>1007</v>
      </c>
      <c r="AI17" s="204" t="s">
        <v>425</v>
      </c>
      <c r="AJ17" s="102">
        <f t="shared" ca="1" si="0"/>
        <v>64</v>
      </c>
      <c r="AK17" s="103">
        <f ca="1">IF(基本データ!$AB17="","",DATEDIF(基本データ!$AB17,$AJ$7,"y"))</f>
        <v>40</v>
      </c>
    </row>
    <row r="18" spans="1:37" x14ac:dyDescent="0.15">
      <c r="A18" s="127" t="s">
        <v>243</v>
      </c>
      <c r="B18" s="104" t="s">
        <v>273</v>
      </c>
      <c r="C18" s="105" t="s">
        <v>178</v>
      </c>
      <c r="D18" s="123">
        <v>22374</v>
      </c>
      <c r="E18" s="123">
        <v>33776</v>
      </c>
      <c r="F18" s="106" t="s">
        <v>303</v>
      </c>
      <c r="G18" s="106" t="s">
        <v>333</v>
      </c>
      <c r="H18" s="111" t="s">
        <v>358</v>
      </c>
      <c r="I18" s="106" t="s">
        <v>363</v>
      </c>
      <c r="J18" s="107">
        <v>44434</v>
      </c>
      <c r="K18" s="106">
        <v>132</v>
      </c>
      <c r="L18" s="106">
        <v>96</v>
      </c>
      <c r="M18" s="105" t="s">
        <v>188</v>
      </c>
      <c r="N18" s="106" t="s">
        <v>105</v>
      </c>
      <c r="O18" s="106"/>
      <c r="P18" s="106"/>
      <c r="Q18" s="106"/>
      <c r="R18" s="106"/>
      <c r="S18" s="106"/>
      <c r="T18" s="106"/>
      <c r="U18" s="106"/>
      <c r="V18" s="106" t="s">
        <v>192</v>
      </c>
      <c r="W18" s="106"/>
      <c r="X18" s="106"/>
      <c r="Y18" s="106"/>
      <c r="Z18" s="107"/>
      <c r="AA18" s="108"/>
      <c r="AB18" s="109">
        <v>31778</v>
      </c>
      <c r="AC18" s="161" t="s">
        <v>403</v>
      </c>
      <c r="AD18" s="110">
        <v>8</v>
      </c>
      <c r="AE18" s="110" t="s">
        <v>408</v>
      </c>
      <c r="AF18" s="110">
        <v>108</v>
      </c>
      <c r="AG18" s="110" t="s">
        <v>413</v>
      </c>
      <c r="AH18" s="110">
        <v>1008</v>
      </c>
      <c r="AI18" s="204" t="s">
        <v>425</v>
      </c>
      <c r="AJ18" s="102">
        <f t="shared" ca="1" si="0"/>
        <v>60</v>
      </c>
      <c r="AK18" s="103">
        <f ca="1">IF(基本データ!$AB18="","",DATEDIF(基本データ!$AB18,$AJ$7,"y"))</f>
        <v>34</v>
      </c>
    </row>
    <row r="19" spans="1:37" x14ac:dyDescent="0.15">
      <c r="A19" s="127" t="s">
        <v>244</v>
      </c>
      <c r="B19" s="104" t="s">
        <v>274</v>
      </c>
      <c r="C19" s="105" t="s">
        <v>178</v>
      </c>
      <c r="D19" s="123">
        <v>19480</v>
      </c>
      <c r="E19" s="123">
        <v>35517</v>
      </c>
      <c r="F19" s="106" t="s">
        <v>304</v>
      </c>
      <c r="G19" s="106" t="s">
        <v>334</v>
      </c>
      <c r="H19" s="111" t="s">
        <v>359</v>
      </c>
      <c r="I19" s="106" t="s">
        <v>364</v>
      </c>
      <c r="J19" s="107">
        <v>44434</v>
      </c>
      <c r="K19" s="106">
        <v>111</v>
      </c>
      <c r="L19" s="106">
        <v>75</v>
      </c>
      <c r="M19" s="105" t="s">
        <v>169</v>
      </c>
      <c r="N19" s="106" t="s">
        <v>105</v>
      </c>
      <c r="O19" s="106" t="s">
        <v>181</v>
      </c>
      <c r="P19" s="106"/>
      <c r="Q19" s="106"/>
      <c r="R19" s="106" t="s">
        <v>191</v>
      </c>
      <c r="S19" s="106" t="s">
        <v>183</v>
      </c>
      <c r="T19" s="106" t="s">
        <v>184</v>
      </c>
      <c r="U19" s="106" t="s">
        <v>193</v>
      </c>
      <c r="V19" s="106" t="s">
        <v>185</v>
      </c>
      <c r="W19" s="106" t="s">
        <v>194</v>
      </c>
      <c r="X19" s="106"/>
      <c r="Y19" s="106"/>
      <c r="Z19" s="107"/>
      <c r="AA19" s="108"/>
      <c r="AB19" s="109">
        <v>30769</v>
      </c>
      <c r="AC19" s="161" t="s">
        <v>403</v>
      </c>
      <c r="AD19" s="110">
        <v>9</v>
      </c>
      <c r="AE19" s="110" t="s">
        <v>410</v>
      </c>
      <c r="AF19" s="110">
        <v>109</v>
      </c>
      <c r="AG19" s="110" t="s">
        <v>414</v>
      </c>
      <c r="AH19" s="110">
        <v>1009</v>
      </c>
      <c r="AI19" s="204" t="s">
        <v>425</v>
      </c>
      <c r="AJ19" s="102">
        <f t="shared" ca="1" si="0"/>
        <v>68</v>
      </c>
      <c r="AK19" s="103">
        <f ca="1">IF(基本データ!$AB19="","",DATEDIF(基本データ!$AB19,$AJ$7,"y"))</f>
        <v>37</v>
      </c>
    </row>
    <row r="20" spans="1:37" x14ac:dyDescent="0.15">
      <c r="A20" s="127" t="s">
        <v>245</v>
      </c>
      <c r="B20" s="104" t="s">
        <v>275</v>
      </c>
      <c r="C20" s="105" t="s">
        <v>195</v>
      </c>
      <c r="D20" s="123">
        <v>19180</v>
      </c>
      <c r="E20" s="123">
        <v>35705</v>
      </c>
      <c r="F20" s="106" t="s">
        <v>305</v>
      </c>
      <c r="G20" s="106" t="s">
        <v>335</v>
      </c>
      <c r="H20" s="111" t="s">
        <v>360</v>
      </c>
      <c r="I20" s="106" t="s">
        <v>365</v>
      </c>
      <c r="J20" s="107">
        <v>44434</v>
      </c>
      <c r="K20" s="106">
        <v>144</v>
      </c>
      <c r="L20" s="106">
        <v>97</v>
      </c>
      <c r="M20" s="105" t="s">
        <v>187</v>
      </c>
      <c r="N20" s="106" t="s">
        <v>189</v>
      </c>
      <c r="O20" s="106" t="s">
        <v>105</v>
      </c>
      <c r="P20" s="106"/>
      <c r="Q20" s="106"/>
      <c r="R20" s="106" t="s">
        <v>182</v>
      </c>
      <c r="S20" s="106" t="s">
        <v>173</v>
      </c>
      <c r="T20" s="106" t="s">
        <v>172</v>
      </c>
      <c r="U20" s="106"/>
      <c r="V20" s="106" t="s">
        <v>175</v>
      </c>
      <c r="W20" s="106"/>
      <c r="X20" s="106"/>
      <c r="Y20" s="106"/>
      <c r="Z20" s="107"/>
      <c r="AA20" s="108"/>
      <c r="AB20" s="109">
        <v>28126</v>
      </c>
      <c r="AC20" s="161" t="s">
        <v>403</v>
      </c>
      <c r="AD20" s="110">
        <v>10</v>
      </c>
      <c r="AE20" s="110" t="s">
        <v>410</v>
      </c>
      <c r="AF20" s="110">
        <v>110</v>
      </c>
      <c r="AG20" s="110" t="s">
        <v>414</v>
      </c>
      <c r="AH20" s="110">
        <v>1010</v>
      </c>
      <c r="AI20" s="204" t="s">
        <v>425</v>
      </c>
      <c r="AJ20" s="102">
        <f t="shared" ca="1" si="0"/>
        <v>69</v>
      </c>
      <c r="AK20" s="103">
        <f ca="1">IF(基本データ!$AB20="","",DATEDIF(基本データ!$AB20,$AJ$7,"y"))</f>
        <v>44</v>
      </c>
    </row>
    <row r="21" spans="1:37" x14ac:dyDescent="0.15">
      <c r="A21" s="127" t="s">
        <v>246</v>
      </c>
      <c r="B21" s="104" t="s">
        <v>276</v>
      </c>
      <c r="C21" s="105" t="s">
        <v>195</v>
      </c>
      <c r="D21" s="123">
        <v>29535</v>
      </c>
      <c r="E21" s="123">
        <v>35968</v>
      </c>
      <c r="F21" s="106" t="s">
        <v>306</v>
      </c>
      <c r="G21" s="106" t="s">
        <v>336</v>
      </c>
      <c r="H21" s="111" t="s">
        <v>196</v>
      </c>
      <c r="I21" s="106"/>
      <c r="J21" s="107">
        <v>44427</v>
      </c>
      <c r="K21" s="106">
        <v>121</v>
      </c>
      <c r="L21" s="106">
        <v>89</v>
      </c>
      <c r="M21" s="105" t="s">
        <v>366</v>
      </c>
      <c r="N21" s="106" t="s">
        <v>189</v>
      </c>
      <c r="O21" s="106"/>
      <c r="P21" s="106"/>
      <c r="Q21" s="106"/>
      <c r="R21" s="106" t="s">
        <v>182</v>
      </c>
      <c r="S21" s="106" t="s">
        <v>173</v>
      </c>
      <c r="T21" s="106" t="s">
        <v>172</v>
      </c>
      <c r="U21" s="106" t="s">
        <v>106</v>
      </c>
      <c r="V21" s="106" t="s">
        <v>192</v>
      </c>
      <c r="W21" s="106" t="s">
        <v>177</v>
      </c>
      <c r="X21" s="106"/>
      <c r="Y21" s="106"/>
      <c r="Z21" s="107"/>
      <c r="AA21" s="108"/>
      <c r="AB21" s="109">
        <v>35968</v>
      </c>
      <c r="AC21" s="161" t="s">
        <v>404</v>
      </c>
      <c r="AD21" s="110">
        <v>11</v>
      </c>
      <c r="AE21" s="110" t="s">
        <v>409</v>
      </c>
      <c r="AF21" s="110">
        <v>111</v>
      </c>
      <c r="AG21" s="110" t="s">
        <v>402</v>
      </c>
      <c r="AH21" s="110">
        <v>1011</v>
      </c>
      <c r="AI21" s="204" t="s">
        <v>425</v>
      </c>
      <c r="AJ21" s="102">
        <f t="shared" ca="1" si="0"/>
        <v>40</v>
      </c>
      <c r="AK21" s="103">
        <f ca="1">IF(基本データ!$AB21="","",DATEDIF(基本データ!$AB21,$AJ$7,"y"))</f>
        <v>23</v>
      </c>
    </row>
    <row r="22" spans="1:37" x14ac:dyDescent="0.15">
      <c r="A22" s="127" t="s">
        <v>247</v>
      </c>
      <c r="B22" s="104" t="s">
        <v>277</v>
      </c>
      <c r="C22" s="105" t="s">
        <v>195</v>
      </c>
      <c r="D22" s="123">
        <v>29026</v>
      </c>
      <c r="E22" s="123">
        <v>36059</v>
      </c>
      <c r="F22" s="106" t="s">
        <v>307</v>
      </c>
      <c r="G22" s="106" t="s">
        <v>337</v>
      </c>
      <c r="H22" s="111" t="s">
        <v>196</v>
      </c>
      <c r="I22" s="106"/>
      <c r="J22" s="107">
        <v>44427</v>
      </c>
      <c r="K22" s="106">
        <v>139</v>
      </c>
      <c r="L22" s="106">
        <v>69</v>
      </c>
      <c r="M22" s="105" t="s">
        <v>188</v>
      </c>
      <c r="N22" s="106" t="s">
        <v>170</v>
      </c>
      <c r="O22" s="106" t="s">
        <v>189</v>
      </c>
      <c r="P22" s="106" t="s">
        <v>105</v>
      </c>
      <c r="Q22" s="106" t="s">
        <v>428</v>
      </c>
      <c r="R22" s="106" t="s">
        <v>182</v>
      </c>
      <c r="S22" s="106" t="s">
        <v>173</v>
      </c>
      <c r="T22" s="106" t="s">
        <v>172</v>
      </c>
      <c r="U22" s="106"/>
      <c r="V22" s="106" t="s">
        <v>175</v>
      </c>
      <c r="W22" s="106"/>
      <c r="X22" s="106"/>
      <c r="Y22" s="106"/>
      <c r="Z22" s="107"/>
      <c r="AA22" s="108"/>
      <c r="AB22" s="109">
        <v>35886</v>
      </c>
      <c r="AC22" s="161" t="s">
        <v>404</v>
      </c>
      <c r="AD22" s="110">
        <v>12</v>
      </c>
      <c r="AE22" s="110" t="s">
        <v>409</v>
      </c>
      <c r="AF22" s="110">
        <v>112</v>
      </c>
      <c r="AG22" s="110"/>
      <c r="AH22" s="110">
        <v>1012</v>
      </c>
      <c r="AI22" s="204" t="s">
        <v>425</v>
      </c>
      <c r="AJ22" s="102">
        <f t="shared" ca="1" si="0"/>
        <v>42</v>
      </c>
      <c r="AK22" s="103">
        <f ca="1">IF(基本データ!$AB22="","",DATEDIF(基本データ!$AB22,$AJ$7,"y"))</f>
        <v>23</v>
      </c>
    </row>
    <row r="23" spans="1:37" x14ac:dyDescent="0.15">
      <c r="A23" s="127" t="s">
        <v>248</v>
      </c>
      <c r="B23" s="104" t="s">
        <v>278</v>
      </c>
      <c r="C23" s="105" t="s">
        <v>178</v>
      </c>
      <c r="D23" s="123">
        <v>28545</v>
      </c>
      <c r="E23" s="123">
        <v>36150</v>
      </c>
      <c r="F23" s="106" t="s">
        <v>308</v>
      </c>
      <c r="G23" s="106" t="s">
        <v>338</v>
      </c>
      <c r="H23" s="111" t="s">
        <v>179</v>
      </c>
      <c r="I23" s="106"/>
      <c r="J23" s="107">
        <v>44427</v>
      </c>
      <c r="K23" s="106">
        <v>126</v>
      </c>
      <c r="L23" s="106">
        <v>78</v>
      </c>
      <c r="M23" s="105" t="s">
        <v>169</v>
      </c>
      <c r="N23" s="106" t="s">
        <v>189</v>
      </c>
      <c r="O23" s="106"/>
      <c r="P23" s="106"/>
      <c r="Q23" s="106"/>
      <c r="R23" s="106" t="s">
        <v>182</v>
      </c>
      <c r="S23" s="106" t="s">
        <v>173</v>
      </c>
      <c r="T23" s="106" t="s">
        <v>184</v>
      </c>
      <c r="U23" s="106" t="s">
        <v>106</v>
      </c>
      <c r="V23" s="106" t="s">
        <v>192</v>
      </c>
      <c r="W23" s="106"/>
      <c r="X23" s="106"/>
      <c r="Y23" s="106"/>
      <c r="Z23" s="107"/>
      <c r="AA23" s="108"/>
      <c r="AB23" s="109">
        <v>36150</v>
      </c>
      <c r="AC23" s="161" t="s">
        <v>404</v>
      </c>
      <c r="AD23" s="110">
        <v>13</v>
      </c>
      <c r="AE23" s="110" t="s">
        <v>409</v>
      </c>
      <c r="AF23" s="110">
        <v>113</v>
      </c>
      <c r="AG23" s="110"/>
      <c r="AH23" s="110">
        <v>1013</v>
      </c>
      <c r="AI23" s="204" t="s">
        <v>425</v>
      </c>
      <c r="AJ23" s="102">
        <f t="shared" ca="1" si="0"/>
        <v>43</v>
      </c>
      <c r="AK23" s="103">
        <f ca="1">IF(基本データ!$AB23="","",DATEDIF(基本データ!$AB23,$AJ$7,"y"))</f>
        <v>22</v>
      </c>
    </row>
    <row r="24" spans="1:37" x14ac:dyDescent="0.15">
      <c r="A24" s="127" t="s">
        <v>249</v>
      </c>
      <c r="B24" s="104" t="s">
        <v>279</v>
      </c>
      <c r="C24" s="105" t="s">
        <v>178</v>
      </c>
      <c r="D24" s="123">
        <v>27372</v>
      </c>
      <c r="E24" s="123">
        <v>36400</v>
      </c>
      <c r="F24" s="106" t="s">
        <v>309</v>
      </c>
      <c r="G24" s="106" t="s">
        <v>339</v>
      </c>
      <c r="H24" s="111" t="s">
        <v>179</v>
      </c>
      <c r="I24" s="106"/>
      <c r="J24" s="107">
        <v>44427</v>
      </c>
      <c r="K24" s="106">
        <v>107</v>
      </c>
      <c r="L24" s="106">
        <v>58</v>
      </c>
      <c r="M24" s="105" t="s">
        <v>187</v>
      </c>
      <c r="N24" s="106" t="s">
        <v>180</v>
      </c>
      <c r="O24" s="106" t="s">
        <v>189</v>
      </c>
      <c r="P24" s="106" t="s">
        <v>105</v>
      </c>
      <c r="Q24" s="106"/>
      <c r="R24" s="106" t="s">
        <v>173</v>
      </c>
      <c r="S24" s="106" t="s">
        <v>182</v>
      </c>
      <c r="T24" s="106" t="s">
        <v>184</v>
      </c>
      <c r="U24" s="106"/>
      <c r="V24" s="106" t="s">
        <v>185</v>
      </c>
      <c r="W24" s="106"/>
      <c r="X24" s="106"/>
      <c r="Y24" s="106"/>
      <c r="Z24" s="107"/>
      <c r="AA24" s="108"/>
      <c r="AB24" s="109">
        <v>35156</v>
      </c>
      <c r="AC24" s="161" t="s">
        <v>404</v>
      </c>
      <c r="AD24" s="110">
        <v>14</v>
      </c>
      <c r="AE24" s="110" t="s">
        <v>409</v>
      </c>
      <c r="AF24" s="110">
        <v>114</v>
      </c>
      <c r="AG24" s="110"/>
      <c r="AH24" s="110">
        <v>1014</v>
      </c>
      <c r="AI24" s="204" t="s">
        <v>425</v>
      </c>
      <c r="AJ24" s="102">
        <f t="shared" ca="1" si="0"/>
        <v>46</v>
      </c>
      <c r="AK24" s="103">
        <f ca="1">IF(基本データ!$AB24="","",DATEDIF(基本データ!$AB24,$AJ$7,"y"))</f>
        <v>25</v>
      </c>
    </row>
    <row r="25" spans="1:37" x14ac:dyDescent="0.15">
      <c r="A25" s="127" t="s">
        <v>250</v>
      </c>
      <c r="B25" s="104" t="s">
        <v>280</v>
      </c>
      <c r="C25" s="105" t="s">
        <v>178</v>
      </c>
      <c r="D25" s="123">
        <v>27730</v>
      </c>
      <c r="E25" s="123">
        <v>36873</v>
      </c>
      <c r="F25" s="106" t="s">
        <v>310</v>
      </c>
      <c r="G25" s="106" t="s">
        <v>340</v>
      </c>
      <c r="H25" s="111" t="s">
        <v>179</v>
      </c>
      <c r="I25" s="106"/>
      <c r="J25" s="107">
        <v>44427</v>
      </c>
      <c r="K25" s="106">
        <v>109</v>
      </c>
      <c r="L25" s="106">
        <v>75</v>
      </c>
      <c r="M25" s="105" t="s">
        <v>366</v>
      </c>
      <c r="N25" s="106" t="s">
        <v>105</v>
      </c>
      <c r="O25" s="106" t="s">
        <v>189</v>
      </c>
      <c r="P25" s="106"/>
      <c r="Q25" s="106"/>
      <c r="R25" s="106" t="s">
        <v>184</v>
      </c>
      <c r="S25" s="106"/>
      <c r="T25" s="106"/>
      <c r="U25" s="106"/>
      <c r="V25" s="106" t="s">
        <v>185</v>
      </c>
      <c r="W25" s="106" t="s">
        <v>176</v>
      </c>
      <c r="X25" s="106" t="s">
        <v>107</v>
      </c>
      <c r="Y25" s="106"/>
      <c r="Z25" s="107"/>
      <c r="AA25" s="108"/>
      <c r="AB25" s="109">
        <v>36873</v>
      </c>
      <c r="AC25" s="161" t="s">
        <v>404</v>
      </c>
      <c r="AD25" s="110">
        <v>15</v>
      </c>
      <c r="AE25" s="110" t="s">
        <v>409</v>
      </c>
      <c r="AF25" s="110">
        <v>115</v>
      </c>
      <c r="AG25" s="110"/>
      <c r="AH25" s="110">
        <v>1015</v>
      </c>
      <c r="AI25" s="204" t="s">
        <v>425</v>
      </c>
      <c r="AJ25" s="102">
        <f t="shared" ca="1" si="0"/>
        <v>45</v>
      </c>
      <c r="AK25" s="103">
        <f ca="1">IF(基本データ!$AB25="","",DATEDIF(基本データ!$AB25,$AJ$7,"y"))</f>
        <v>20</v>
      </c>
    </row>
    <row r="26" spans="1:37" x14ac:dyDescent="0.15">
      <c r="A26" s="127" t="s">
        <v>251</v>
      </c>
      <c r="B26" s="104" t="s">
        <v>281</v>
      </c>
      <c r="C26" s="105" t="s">
        <v>178</v>
      </c>
      <c r="D26" s="123">
        <v>26709</v>
      </c>
      <c r="E26" s="123">
        <v>36970</v>
      </c>
      <c r="F26" s="106" t="s">
        <v>311</v>
      </c>
      <c r="G26" s="106" t="s">
        <v>341</v>
      </c>
      <c r="H26" s="111" t="s">
        <v>179</v>
      </c>
      <c r="I26" s="106"/>
      <c r="J26" s="107">
        <v>44427</v>
      </c>
      <c r="K26" s="106">
        <v>157</v>
      </c>
      <c r="L26" s="106">
        <v>111</v>
      </c>
      <c r="M26" s="105" t="s">
        <v>188</v>
      </c>
      <c r="N26" s="106"/>
      <c r="O26" s="106"/>
      <c r="P26" s="106"/>
      <c r="Q26" s="106"/>
      <c r="R26" s="106" t="s">
        <v>191</v>
      </c>
      <c r="S26" s="106" t="s">
        <v>183</v>
      </c>
      <c r="T26" s="106" t="s">
        <v>184</v>
      </c>
      <c r="U26" s="106"/>
      <c r="V26" s="106" t="s">
        <v>185</v>
      </c>
      <c r="W26" s="106"/>
      <c r="X26" s="106"/>
      <c r="Y26" s="106"/>
      <c r="Z26" s="107"/>
      <c r="AA26" s="108"/>
      <c r="AB26" s="109">
        <v>36526</v>
      </c>
      <c r="AC26" s="161" t="s">
        <v>404</v>
      </c>
      <c r="AD26" s="110">
        <v>16</v>
      </c>
      <c r="AE26" s="110" t="s">
        <v>409</v>
      </c>
      <c r="AF26" s="110">
        <v>116</v>
      </c>
      <c r="AG26" s="110"/>
      <c r="AH26" s="110">
        <v>1016</v>
      </c>
      <c r="AI26" s="204" t="s">
        <v>425</v>
      </c>
      <c r="AJ26" s="102">
        <f t="shared" ca="1" si="0"/>
        <v>48</v>
      </c>
      <c r="AK26" s="103">
        <f ca="1">IF(基本データ!$AB26="","",DATEDIF(基本データ!$AB26,$AJ$7,"y"))</f>
        <v>21</v>
      </c>
    </row>
    <row r="27" spans="1:37" x14ac:dyDescent="0.15">
      <c r="A27" s="127" t="s">
        <v>252</v>
      </c>
      <c r="B27" s="104" t="s">
        <v>282</v>
      </c>
      <c r="C27" s="105" t="s">
        <v>178</v>
      </c>
      <c r="D27" s="123">
        <v>25248</v>
      </c>
      <c r="E27" s="123">
        <v>37001</v>
      </c>
      <c r="F27" s="106" t="s">
        <v>312</v>
      </c>
      <c r="G27" s="106" t="s">
        <v>342</v>
      </c>
      <c r="H27" s="111" t="s">
        <v>179</v>
      </c>
      <c r="I27" s="106"/>
      <c r="J27" s="107">
        <v>44427</v>
      </c>
      <c r="K27" s="106">
        <v>117</v>
      </c>
      <c r="L27" s="106">
        <v>82</v>
      </c>
      <c r="M27" s="105" t="s">
        <v>169</v>
      </c>
      <c r="N27" s="106" t="s">
        <v>180</v>
      </c>
      <c r="O27" s="106"/>
      <c r="P27" s="106"/>
      <c r="Q27" s="106"/>
      <c r="R27" s="106" t="s">
        <v>191</v>
      </c>
      <c r="S27" s="106" t="s">
        <v>183</v>
      </c>
      <c r="T27" s="106" t="s">
        <v>184</v>
      </c>
      <c r="U27" s="106" t="s">
        <v>197</v>
      </c>
      <c r="V27" s="106" t="s">
        <v>185</v>
      </c>
      <c r="W27" s="106"/>
      <c r="X27" s="106"/>
      <c r="Y27" s="106"/>
      <c r="Z27" s="107"/>
      <c r="AA27" s="108"/>
      <c r="AB27" s="109">
        <v>31887</v>
      </c>
      <c r="AC27" s="161" t="s">
        <v>404</v>
      </c>
      <c r="AD27" s="110">
        <v>17</v>
      </c>
      <c r="AE27" s="110" t="s">
        <v>409</v>
      </c>
      <c r="AF27" s="110">
        <v>117</v>
      </c>
      <c r="AG27" s="110"/>
      <c r="AH27" s="110">
        <v>1017</v>
      </c>
      <c r="AI27" s="204" t="s">
        <v>425</v>
      </c>
      <c r="AJ27" s="102">
        <f t="shared" ca="1" si="0"/>
        <v>52</v>
      </c>
      <c r="AK27" s="103">
        <f ca="1">IF(基本データ!$AB27="","",DATEDIF(基本データ!$AB27,$AJ$7,"y"))</f>
        <v>34</v>
      </c>
    </row>
    <row r="28" spans="1:37" x14ac:dyDescent="0.15">
      <c r="A28" s="127" t="s">
        <v>253</v>
      </c>
      <c r="B28" s="104" t="s">
        <v>283</v>
      </c>
      <c r="C28" s="105" t="s">
        <v>178</v>
      </c>
      <c r="D28" s="123">
        <v>27316</v>
      </c>
      <c r="E28" s="123">
        <v>37544</v>
      </c>
      <c r="F28" s="106" t="s">
        <v>313</v>
      </c>
      <c r="G28" s="106" t="s">
        <v>343</v>
      </c>
      <c r="H28" s="111" t="s">
        <v>179</v>
      </c>
      <c r="I28" s="106"/>
      <c r="J28" s="107">
        <v>44427</v>
      </c>
      <c r="K28" s="106">
        <v>141</v>
      </c>
      <c r="L28" s="106">
        <v>90</v>
      </c>
      <c r="M28" s="105" t="s">
        <v>187</v>
      </c>
      <c r="N28" s="106" t="s">
        <v>189</v>
      </c>
      <c r="O28" s="106"/>
      <c r="P28" s="106"/>
      <c r="Q28" s="106"/>
      <c r="R28" s="106" t="s">
        <v>182</v>
      </c>
      <c r="S28" s="106"/>
      <c r="T28" s="106" t="s">
        <v>184</v>
      </c>
      <c r="U28" s="106"/>
      <c r="V28" s="106" t="s">
        <v>198</v>
      </c>
      <c r="W28" s="106" t="s">
        <v>177</v>
      </c>
      <c r="X28" s="106"/>
      <c r="Y28" s="106"/>
      <c r="Z28" s="107"/>
      <c r="AA28" s="108"/>
      <c r="AB28" s="109">
        <v>37544</v>
      </c>
      <c r="AC28" s="161" t="s">
        <v>404</v>
      </c>
      <c r="AD28" s="110">
        <v>18</v>
      </c>
      <c r="AE28" s="110" t="s">
        <v>409</v>
      </c>
      <c r="AF28" s="110">
        <v>118</v>
      </c>
      <c r="AG28" s="110"/>
      <c r="AH28" s="110">
        <v>1018</v>
      </c>
      <c r="AI28" s="204" t="s">
        <v>425</v>
      </c>
      <c r="AJ28" s="102">
        <f t="shared" ca="1" si="0"/>
        <v>46</v>
      </c>
      <c r="AK28" s="103">
        <f ca="1">IF(基本データ!$AB28="","",DATEDIF(基本データ!$AB28,$AJ$7,"y"))</f>
        <v>18</v>
      </c>
    </row>
    <row r="29" spans="1:37" x14ac:dyDescent="0.15">
      <c r="A29" s="127" t="s">
        <v>254</v>
      </c>
      <c r="B29" s="104" t="s">
        <v>284</v>
      </c>
      <c r="C29" s="105" t="s">
        <v>178</v>
      </c>
      <c r="D29" s="123">
        <v>29668</v>
      </c>
      <c r="E29" s="123">
        <v>37712</v>
      </c>
      <c r="F29" s="106" t="s">
        <v>314</v>
      </c>
      <c r="G29" s="106" t="s">
        <v>344</v>
      </c>
      <c r="H29" s="111" t="s">
        <v>179</v>
      </c>
      <c r="I29" s="106"/>
      <c r="J29" s="107">
        <v>44427</v>
      </c>
      <c r="K29" s="106">
        <v>117</v>
      </c>
      <c r="L29" s="106">
        <v>66</v>
      </c>
      <c r="M29" s="105" t="s">
        <v>366</v>
      </c>
      <c r="N29" s="106" t="s">
        <v>189</v>
      </c>
      <c r="O29" s="106" t="s">
        <v>105</v>
      </c>
      <c r="P29" s="106"/>
      <c r="Q29" s="106"/>
      <c r="R29" s="106" t="s">
        <v>182</v>
      </c>
      <c r="S29" s="106" t="s">
        <v>173</v>
      </c>
      <c r="T29" s="106" t="s">
        <v>184</v>
      </c>
      <c r="U29" s="106"/>
      <c r="V29" s="106" t="s">
        <v>175</v>
      </c>
      <c r="W29" s="106"/>
      <c r="X29" s="106"/>
      <c r="Y29" s="106"/>
      <c r="Z29" s="107"/>
      <c r="AA29" s="108"/>
      <c r="AB29" s="112">
        <v>37712</v>
      </c>
      <c r="AC29" s="161" t="s">
        <v>404</v>
      </c>
      <c r="AD29" s="110">
        <v>19</v>
      </c>
      <c r="AE29" s="110" t="s">
        <v>409</v>
      </c>
      <c r="AF29" s="110">
        <v>119</v>
      </c>
      <c r="AG29" s="110"/>
      <c r="AH29" s="110">
        <v>1019</v>
      </c>
      <c r="AI29" s="204" t="s">
        <v>425</v>
      </c>
      <c r="AJ29" s="102">
        <f t="shared" ca="1" si="0"/>
        <v>40</v>
      </c>
      <c r="AK29" s="103">
        <f ca="1">IF(基本データ!$AB29="","",DATEDIF(基本データ!$AB29,$AJ$7,"y"))</f>
        <v>18</v>
      </c>
    </row>
    <row r="30" spans="1:37" x14ac:dyDescent="0.15">
      <c r="A30" s="127" t="s">
        <v>255</v>
      </c>
      <c r="B30" s="104" t="s">
        <v>285</v>
      </c>
      <c r="C30" s="105" t="s">
        <v>178</v>
      </c>
      <c r="D30" s="123">
        <v>24957</v>
      </c>
      <c r="E30" s="123">
        <v>37893</v>
      </c>
      <c r="F30" s="106" t="s">
        <v>315</v>
      </c>
      <c r="G30" s="106" t="s">
        <v>345</v>
      </c>
      <c r="H30" s="111" t="s">
        <v>179</v>
      </c>
      <c r="I30" s="106"/>
      <c r="J30" s="107">
        <v>44427</v>
      </c>
      <c r="K30" s="106">
        <v>101</v>
      </c>
      <c r="L30" s="106">
        <v>66</v>
      </c>
      <c r="M30" s="105" t="s">
        <v>188</v>
      </c>
      <c r="N30" s="106"/>
      <c r="O30" s="106"/>
      <c r="P30" s="106"/>
      <c r="Q30" s="106"/>
      <c r="R30" s="106" t="s">
        <v>182</v>
      </c>
      <c r="S30" s="106" t="s">
        <v>173</v>
      </c>
      <c r="T30" s="106" t="s">
        <v>184</v>
      </c>
      <c r="U30" s="106" t="s">
        <v>106</v>
      </c>
      <c r="V30" s="106" t="s">
        <v>185</v>
      </c>
      <c r="W30" s="106" t="s">
        <v>176</v>
      </c>
      <c r="X30" s="106" t="s">
        <v>177</v>
      </c>
      <c r="Y30" s="106"/>
      <c r="Z30" s="107"/>
      <c r="AA30" s="108"/>
      <c r="AB30" s="109">
        <v>36986</v>
      </c>
      <c r="AC30" s="161" t="s">
        <v>404</v>
      </c>
      <c r="AD30" s="110">
        <v>20</v>
      </c>
      <c r="AE30" s="110" t="s">
        <v>409</v>
      </c>
      <c r="AF30" s="110">
        <v>120</v>
      </c>
      <c r="AG30" s="110"/>
      <c r="AH30" s="110">
        <v>1020</v>
      </c>
      <c r="AI30" s="204" t="s">
        <v>425</v>
      </c>
      <c r="AJ30" s="102">
        <f t="shared" ca="1" si="0"/>
        <v>53</v>
      </c>
      <c r="AK30" s="103">
        <f ca="1">IF(基本データ!$AB30="","",DATEDIF(基本データ!$AB30,$AJ$7,"y"))</f>
        <v>20</v>
      </c>
    </row>
    <row r="31" spans="1:37" x14ac:dyDescent="0.15">
      <c r="A31" s="127" t="s">
        <v>256</v>
      </c>
      <c r="B31" s="104" t="s">
        <v>286</v>
      </c>
      <c r="C31" s="105" t="s">
        <v>195</v>
      </c>
      <c r="D31" s="123">
        <v>19501</v>
      </c>
      <c r="E31" s="123">
        <v>38140</v>
      </c>
      <c r="F31" s="106" t="s">
        <v>316</v>
      </c>
      <c r="G31" s="106" t="s">
        <v>346</v>
      </c>
      <c r="H31" s="111" t="s">
        <v>179</v>
      </c>
      <c r="I31" s="106"/>
      <c r="J31" s="107">
        <v>44434</v>
      </c>
      <c r="K31" s="106">
        <v>126</v>
      </c>
      <c r="L31" s="106">
        <v>76</v>
      </c>
      <c r="M31" s="105" t="s">
        <v>169</v>
      </c>
      <c r="N31" s="106" t="s">
        <v>189</v>
      </c>
      <c r="O31" s="106" t="s">
        <v>105</v>
      </c>
      <c r="P31" s="106"/>
      <c r="Q31" s="106"/>
      <c r="R31" s="106" t="s">
        <v>182</v>
      </c>
      <c r="S31" s="106" t="s">
        <v>173</v>
      </c>
      <c r="T31" s="106" t="s">
        <v>172</v>
      </c>
      <c r="U31" s="106"/>
      <c r="V31" s="106" t="s">
        <v>175</v>
      </c>
      <c r="W31" s="106" t="s">
        <v>176</v>
      </c>
      <c r="X31" s="106"/>
      <c r="Y31" s="106"/>
      <c r="Z31" s="107"/>
      <c r="AA31" s="108"/>
      <c r="AB31" s="109">
        <v>38140</v>
      </c>
      <c r="AC31" s="161" t="s">
        <v>407</v>
      </c>
      <c r="AD31" s="110">
        <v>21</v>
      </c>
      <c r="AE31" s="110" t="s">
        <v>410</v>
      </c>
      <c r="AF31" s="110">
        <v>121</v>
      </c>
      <c r="AG31" s="110" t="s">
        <v>414</v>
      </c>
      <c r="AH31" s="110">
        <v>1021</v>
      </c>
      <c r="AI31" s="204" t="s">
        <v>417</v>
      </c>
      <c r="AJ31" s="102">
        <f t="shared" ca="1" si="0"/>
        <v>68</v>
      </c>
      <c r="AK31" s="103">
        <f ca="1">IF(基本データ!$AB31="","",DATEDIF(基本データ!$AB31,$AJ$7,"y"))</f>
        <v>17</v>
      </c>
    </row>
    <row r="32" spans="1:37" x14ac:dyDescent="0.15">
      <c r="A32" s="127" t="s">
        <v>257</v>
      </c>
      <c r="B32" s="104" t="s">
        <v>287</v>
      </c>
      <c r="C32" s="105" t="s">
        <v>195</v>
      </c>
      <c r="D32" s="123">
        <v>19409</v>
      </c>
      <c r="E32" s="123">
        <v>38523</v>
      </c>
      <c r="F32" s="106" t="s">
        <v>317</v>
      </c>
      <c r="G32" s="106" t="s">
        <v>347</v>
      </c>
      <c r="H32" s="111" t="s">
        <v>179</v>
      </c>
      <c r="I32" s="106"/>
      <c r="J32" s="107">
        <v>44434</v>
      </c>
      <c r="K32" s="106">
        <v>119</v>
      </c>
      <c r="L32" s="106">
        <v>79</v>
      </c>
      <c r="M32" s="105" t="s">
        <v>187</v>
      </c>
      <c r="N32" s="106" t="s">
        <v>108</v>
      </c>
      <c r="O32" s="106"/>
      <c r="P32" s="106"/>
      <c r="Q32" s="106"/>
      <c r="R32" s="106" t="s">
        <v>109</v>
      </c>
      <c r="S32" s="106"/>
      <c r="T32" s="106" t="s">
        <v>172</v>
      </c>
      <c r="U32" s="106"/>
      <c r="V32" s="106" t="s">
        <v>110</v>
      </c>
      <c r="W32" s="106"/>
      <c r="X32" s="106"/>
      <c r="Y32" s="106"/>
      <c r="Z32" s="107"/>
      <c r="AA32" s="108"/>
      <c r="AB32" s="109">
        <v>38523</v>
      </c>
      <c r="AC32" s="161" t="s">
        <v>407</v>
      </c>
      <c r="AD32" s="110">
        <v>22</v>
      </c>
      <c r="AE32" s="110" t="s">
        <v>410</v>
      </c>
      <c r="AF32" s="110">
        <v>122</v>
      </c>
      <c r="AG32" s="110" t="s">
        <v>414</v>
      </c>
      <c r="AH32" s="110">
        <v>1022</v>
      </c>
      <c r="AI32" s="204" t="s">
        <v>417</v>
      </c>
      <c r="AJ32" s="102">
        <f t="shared" ca="1" si="0"/>
        <v>68</v>
      </c>
      <c r="AK32" s="103">
        <f ca="1">IF(基本データ!$AB32="","",DATEDIF(基本データ!$AB32,$AJ$7,"y"))</f>
        <v>16</v>
      </c>
    </row>
    <row r="33" spans="1:37" x14ac:dyDescent="0.15">
      <c r="A33" s="127" t="s">
        <v>258</v>
      </c>
      <c r="B33" s="104" t="s">
        <v>288</v>
      </c>
      <c r="C33" s="105" t="s">
        <v>195</v>
      </c>
      <c r="D33" s="123">
        <v>19146</v>
      </c>
      <c r="E33" s="123">
        <v>38580</v>
      </c>
      <c r="F33" s="106" t="s">
        <v>318</v>
      </c>
      <c r="G33" s="106" t="s">
        <v>348</v>
      </c>
      <c r="H33" s="111" t="s">
        <v>179</v>
      </c>
      <c r="I33" s="106"/>
      <c r="J33" s="107">
        <v>44434</v>
      </c>
      <c r="K33" s="106">
        <v>138</v>
      </c>
      <c r="L33" s="106">
        <v>82</v>
      </c>
      <c r="M33" s="105" t="s">
        <v>366</v>
      </c>
      <c r="N33" s="106" t="s">
        <v>105</v>
      </c>
      <c r="O33" s="106"/>
      <c r="P33" s="106"/>
      <c r="Q33" s="106"/>
      <c r="R33" s="106" t="s">
        <v>199</v>
      </c>
      <c r="S33" s="106" t="s">
        <v>173</v>
      </c>
      <c r="T33" s="106" t="s">
        <v>182</v>
      </c>
      <c r="U33" s="106"/>
      <c r="V33" s="106" t="s">
        <v>192</v>
      </c>
      <c r="W33" s="106"/>
      <c r="X33" s="106"/>
      <c r="Y33" s="106"/>
      <c r="Z33" s="107"/>
      <c r="AA33" s="108"/>
      <c r="AB33" s="109">
        <v>38580</v>
      </c>
      <c r="AC33" s="161" t="s">
        <v>407</v>
      </c>
      <c r="AD33" s="110">
        <v>23</v>
      </c>
      <c r="AE33" s="110" t="s">
        <v>410</v>
      </c>
      <c r="AF33" s="110">
        <v>123</v>
      </c>
      <c r="AG33" s="110" t="s">
        <v>414</v>
      </c>
      <c r="AH33" s="110">
        <v>1023</v>
      </c>
      <c r="AI33" s="204" t="s">
        <v>417</v>
      </c>
      <c r="AJ33" s="102">
        <f t="shared" ca="1" si="0"/>
        <v>69</v>
      </c>
      <c r="AK33" s="103">
        <f ca="1">IF(基本データ!$AB33="","",DATEDIF(基本データ!$AB33,$AJ$7,"y"))</f>
        <v>16</v>
      </c>
    </row>
    <row r="34" spans="1:37" x14ac:dyDescent="0.15">
      <c r="A34" s="113" t="s">
        <v>259</v>
      </c>
      <c r="B34" s="104" t="s">
        <v>289</v>
      </c>
      <c r="C34" s="114" t="s">
        <v>178</v>
      </c>
      <c r="D34" s="124">
        <v>18904</v>
      </c>
      <c r="E34" s="124">
        <v>38621</v>
      </c>
      <c r="F34" s="106" t="s">
        <v>319</v>
      </c>
      <c r="G34" s="106" t="s">
        <v>349</v>
      </c>
      <c r="H34" s="111" t="s">
        <v>179</v>
      </c>
      <c r="I34" s="106"/>
      <c r="J34" s="116">
        <v>44434</v>
      </c>
      <c r="K34" s="115">
        <v>139</v>
      </c>
      <c r="L34" s="115">
        <v>89</v>
      </c>
      <c r="M34" s="105" t="s">
        <v>188</v>
      </c>
      <c r="N34" s="115" t="s">
        <v>108</v>
      </c>
      <c r="O34" s="115"/>
      <c r="P34" s="115"/>
      <c r="Q34" s="115"/>
      <c r="R34" s="115" t="s">
        <v>172</v>
      </c>
      <c r="S34" s="115"/>
      <c r="T34" s="115"/>
      <c r="U34" s="115"/>
      <c r="V34" s="115" t="s">
        <v>192</v>
      </c>
      <c r="W34" s="115"/>
      <c r="X34" s="115"/>
      <c r="Y34" s="115"/>
      <c r="Z34" s="116"/>
      <c r="AA34" s="117"/>
      <c r="AB34" s="118">
        <v>38621</v>
      </c>
      <c r="AC34" s="161" t="s">
        <v>407</v>
      </c>
      <c r="AD34" s="110">
        <v>24</v>
      </c>
      <c r="AE34" s="110" t="s">
        <v>410</v>
      </c>
      <c r="AF34" s="110">
        <v>124</v>
      </c>
      <c r="AG34" s="110" t="s">
        <v>414</v>
      </c>
      <c r="AH34" s="110">
        <v>1024</v>
      </c>
      <c r="AI34" s="204" t="s">
        <v>417</v>
      </c>
      <c r="AJ34" s="102">
        <f t="shared" ca="1" si="0"/>
        <v>69</v>
      </c>
      <c r="AK34" s="103">
        <f ca="1">IF(基本データ!$AB34="","",DATEDIF(基本データ!$AB34,$AJ$7,"y"))</f>
        <v>15</v>
      </c>
    </row>
    <row r="35" spans="1:37" x14ac:dyDescent="0.15">
      <c r="A35" s="113" t="s">
        <v>260</v>
      </c>
      <c r="B35" s="104" t="s">
        <v>290</v>
      </c>
      <c r="C35" s="114" t="s">
        <v>195</v>
      </c>
      <c r="D35" s="124">
        <v>18835</v>
      </c>
      <c r="E35" s="124">
        <v>38808</v>
      </c>
      <c r="F35" s="106" t="s">
        <v>320</v>
      </c>
      <c r="G35" s="106" t="s">
        <v>350</v>
      </c>
      <c r="H35" s="111" t="s">
        <v>179</v>
      </c>
      <c r="I35" s="106"/>
      <c r="J35" s="116">
        <v>44434</v>
      </c>
      <c r="K35" s="115">
        <v>128</v>
      </c>
      <c r="L35" s="115">
        <v>61</v>
      </c>
      <c r="M35" s="105" t="s">
        <v>169</v>
      </c>
      <c r="N35" s="115" t="s">
        <v>105</v>
      </c>
      <c r="O35" s="115"/>
      <c r="P35" s="115"/>
      <c r="Q35" s="115"/>
      <c r="R35" s="115" t="s">
        <v>172</v>
      </c>
      <c r="S35" s="115"/>
      <c r="T35" s="115"/>
      <c r="U35" s="115"/>
      <c r="V35" s="115" t="s">
        <v>192</v>
      </c>
      <c r="W35" s="115"/>
      <c r="X35" s="115"/>
      <c r="Y35" s="115"/>
      <c r="Z35" s="116"/>
      <c r="AA35" s="117"/>
      <c r="AB35" s="118">
        <v>38808</v>
      </c>
      <c r="AC35" s="161" t="s">
        <v>407</v>
      </c>
      <c r="AD35" s="110">
        <v>25</v>
      </c>
      <c r="AE35" s="110" t="s">
        <v>410</v>
      </c>
      <c r="AF35" s="110">
        <v>125</v>
      </c>
      <c r="AG35" s="110" t="s">
        <v>414</v>
      </c>
      <c r="AH35" s="110">
        <v>1025</v>
      </c>
      <c r="AI35" s="204" t="s">
        <v>417</v>
      </c>
      <c r="AJ35" s="102">
        <f t="shared" ca="1" si="0"/>
        <v>70</v>
      </c>
      <c r="AK35" s="103">
        <f ca="1">IF(基本データ!$AB35="","",DATEDIF(基本データ!$AB35,$AJ$7,"y"))</f>
        <v>15</v>
      </c>
    </row>
    <row r="36" spans="1:37" x14ac:dyDescent="0.15">
      <c r="A36" s="128" t="s">
        <v>261</v>
      </c>
      <c r="B36" s="104" t="s">
        <v>291</v>
      </c>
      <c r="C36" s="105" t="s">
        <v>195</v>
      </c>
      <c r="D36" s="123">
        <v>18775</v>
      </c>
      <c r="E36" s="123">
        <v>41156</v>
      </c>
      <c r="F36" s="106" t="s">
        <v>321</v>
      </c>
      <c r="G36" s="106" t="s">
        <v>351</v>
      </c>
      <c r="H36" s="111" t="s">
        <v>179</v>
      </c>
      <c r="I36" s="106"/>
      <c r="J36" s="107">
        <v>44434</v>
      </c>
      <c r="K36" s="106">
        <v>122</v>
      </c>
      <c r="L36" s="106">
        <v>69</v>
      </c>
      <c r="M36" s="105" t="s">
        <v>187</v>
      </c>
      <c r="N36" s="106" t="s">
        <v>105</v>
      </c>
      <c r="O36" s="106"/>
      <c r="P36" s="106"/>
      <c r="Q36" s="106"/>
      <c r="R36" s="106" t="s">
        <v>172</v>
      </c>
      <c r="S36" s="106"/>
      <c r="T36" s="106"/>
      <c r="U36" s="106"/>
      <c r="V36" s="106" t="s">
        <v>200</v>
      </c>
      <c r="W36" s="106" t="s">
        <v>175</v>
      </c>
      <c r="X36" s="106"/>
      <c r="Y36" s="106"/>
      <c r="Z36" s="106"/>
      <c r="AA36" s="119"/>
      <c r="AB36" s="109">
        <v>41156</v>
      </c>
      <c r="AC36" s="161" t="s">
        <v>407</v>
      </c>
      <c r="AD36" s="110">
        <v>26</v>
      </c>
      <c r="AE36" s="110" t="s">
        <v>426</v>
      </c>
      <c r="AF36" s="110">
        <v>126</v>
      </c>
      <c r="AG36" s="110" t="s">
        <v>414</v>
      </c>
      <c r="AH36" s="110">
        <v>1026</v>
      </c>
      <c r="AI36" s="204" t="s">
        <v>417</v>
      </c>
      <c r="AJ36" s="102">
        <f t="shared" ca="1" si="0"/>
        <v>70</v>
      </c>
      <c r="AK36" s="103">
        <f ca="1">IF(基本データ!$AB36="","",DATEDIF(基本データ!$AB36,$AJ$7,"y"))</f>
        <v>8</v>
      </c>
    </row>
    <row r="37" spans="1:37" x14ac:dyDescent="0.15">
      <c r="A37" s="128" t="s">
        <v>262</v>
      </c>
      <c r="B37" s="104" t="s">
        <v>292</v>
      </c>
      <c r="C37" s="105" t="s">
        <v>195</v>
      </c>
      <c r="D37" s="123">
        <v>18522</v>
      </c>
      <c r="E37" s="123">
        <v>39234</v>
      </c>
      <c r="F37" s="106" t="s">
        <v>322</v>
      </c>
      <c r="G37" s="106" t="s">
        <v>352</v>
      </c>
      <c r="H37" s="111" t="s">
        <v>179</v>
      </c>
      <c r="I37" s="106"/>
      <c r="J37" s="107">
        <v>44434</v>
      </c>
      <c r="K37" s="106">
        <v>152</v>
      </c>
      <c r="L37" s="106">
        <v>96</v>
      </c>
      <c r="M37" s="105" t="s">
        <v>366</v>
      </c>
      <c r="N37" s="106"/>
      <c r="O37" s="106"/>
      <c r="P37" s="106"/>
      <c r="Q37" s="106"/>
      <c r="R37" s="106" t="s">
        <v>172</v>
      </c>
      <c r="S37" s="106" t="s">
        <v>111</v>
      </c>
      <c r="T37" s="106"/>
      <c r="U37" s="106"/>
      <c r="V37" s="106" t="s">
        <v>192</v>
      </c>
      <c r="W37" s="106"/>
      <c r="X37" s="106"/>
      <c r="Y37" s="106"/>
      <c r="Z37" s="106"/>
      <c r="AA37" s="119"/>
      <c r="AB37" s="109">
        <v>39234</v>
      </c>
      <c r="AC37" s="161" t="s">
        <v>407</v>
      </c>
      <c r="AD37" s="110">
        <v>27</v>
      </c>
      <c r="AE37" s="110" t="s">
        <v>410</v>
      </c>
      <c r="AF37" s="110">
        <v>127</v>
      </c>
      <c r="AG37" s="110" t="s">
        <v>414</v>
      </c>
      <c r="AH37" s="110">
        <v>1027</v>
      </c>
      <c r="AI37" s="204" t="s">
        <v>417</v>
      </c>
      <c r="AJ37" s="102">
        <f t="shared" ca="1" si="0"/>
        <v>70</v>
      </c>
      <c r="AK37" s="103">
        <f ca="1">IF(基本データ!$AB37="","",DATEDIF(基本データ!$AB37,$AJ$7,"y"))</f>
        <v>14</v>
      </c>
    </row>
    <row r="38" spans="1:37" x14ac:dyDescent="0.15">
      <c r="A38" s="128" t="s">
        <v>263</v>
      </c>
      <c r="B38" s="104" t="s">
        <v>293</v>
      </c>
      <c r="C38" s="105" t="s">
        <v>195</v>
      </c>
      <c r="D38" s="123">
        <v>15871</v>
      </c>
      <c r="E38" s="123">
        <v>39173</v>
      </c>
      <c r="F38" s="106" t="s">
        <v>323</v>
      </c>
      <c r="G38" s="106" t="s">
        <v>353</v>
      </c>
      <c r="H38" s="111" t="s">
        <v>179</v>
      </c>
      <c r="I38" s="106"/>
      <c r="J38" s="107">
        <v>44434</v>
      </c>
      <c r="K38" s="106">
        <v>145</v>
      </c>
      <c r="L38" s="106">
        <v>88</v>
      </c>
      <c r="M38" s="105" t="s">
        <v>188</v>
      </c>
      <c r="N38" s="106" t="s">
        <v>201</v>
      </c>
      <c r="O38" s="106"/>
      <c r="P38" s="106"/>
      <c r="Q38" s="106"/>
      <c r="R38" s="106" t="s">
        <v>182</v>
      </c>
      <c r="S38" s="106" t="s">
        <v>173</v>
      </c>
      <c r="T38" s="106"/>
      <c r="U38" s="106"/>
      <c r="V38" s="106" t="s">
        <v>175</v>
      </c>
      <c r="W38" s="106" t="s">
        <v>202</v>
      </c>
      <c r="X38" s="106"/>
      <c r="Y38" s="106"/>
      <c r="Z38" s="106"/>
      <c r="AA38" s="119"/>
      <c r="AB38" s="109">
        <v>24929</v>
      </c>
      <c r="AC38" s="161" t="s">
        <v>402</v>
      </c>
      <c r="AD38" s="110">
        <v>28</v>
      </c>
      <c r="AE38" s="110" t="s">
        <v>410</v>
      </c>
      <c r="AF38" s="110">
        <v>128</v>
      </c>
      <c r="AG38" s="110" t="s">
        <v>414</v>
      </c>
      <c r="AH38" s="110">
        <v>1028</v>
      </c>
      <c r="AI38" s="204" t="s">
        <v>417</v>
      </c>
      <c r="AJ38" s="102">
        <f t="shared" ca="1" si="0"/>
        <v>78</v>
      </c>
      <c r="AK38" s="103">
        <f ca="1">IF(基本データ!$AB38="","",DATEDIF(基本データ!$AB38,$AJ$7,"y"))</f>
        <v>53</v>
      </c>
    </row>
    <row r="39" spans="1:37" x14ac:dyDescent="0.15">
      <c r="A39" s="128" t="s">
        <v>264</v>
      </c>
      <c r="B39" s="104" t="s">
        <v>294</v>
      </c>
      <c r="C39" s="105" t="s">
        <v>195</v>
      </c>
      <c r="D39" s="123">
        <v>15780</v>
      </c>
      <c r="E39" s="123">
        <v>40138</v>
      </c>
      <c r="F39" s="106" t="s">
        <v>324</v>
      </c>
      <c r="G39" s="106" t="s">
        <v>354</v>
      </c>
      <c r="H39" s="111" t="s">
        <v>179</v>
      </c>
      <c r="I39" s="106"/>
      <c r="J39" s="107">
        <v>44434</v>
      </c>
      <c r="K39" s="106">
        <v>126</v>
      </c>
      <c r="L39" s="106">
        <v>74</v>
      </c>
      <c r="M39" s="105" t="s">
        <v>169</v>
      </c>
      <c r="N39" s="106"/>
      <c r="O39" s="106"/>
      <c r="P39" s="106"/>
      <c r="Q39" s="106"/>
      <c r="R39" s="106" t="s">
        <v>172</v>
      </c>
      <c r="S39" s="106" t="s">
        <v>112</v>
      </c>
      <c r="T39" s="106"/>
      <c r="U39" s="106"/>
      <c r="V39" s="106" t="s">
        <v>200</v>
      </c>
      <c r="W39" s="106" t="s">
        <v>192</v>
      </c>
      <c r="X39" s="106"/>
      <c r="Y39" s="106"/>
      <c r="Z39" s="106"/>
      <c r="AA39" s="119"/>
      <c r="AB39" s="109">
        <v>40138</v>
      </c>
      <c r="AC39" s="161" t="s">
        <v>402</v>
      </c>
      <c r="AD39" s="110">
        <v>29</v>
      </c>
      <c r="AE39" s="110" t="s">
        <v>410</v>
      </c>
      <c r="AF39" s="110">
        <v>129</v>
      </c>
      <c r="AG39" s="110" t="s">
        <v>414</v>
      </c>
      <c r="AH39" s="110">
        <v>1029</v>
      </c>
      <c r="AI39" s="204" t="s">
        <v>417</v>
      </c>
      <c r="AJ39" s="102">
        <f t="shared" ca="1" si="0"/>
        <v>78</v>
      </c>
      <c r="AK39" s="103">
        <f ca="1">IF(基本データ!$AB39="","",DATEDIF(基本データ!$AB39,$AJ$7,"y"))</f>
        <v>11</v>
      </c>
    </row>
    <row r="40" spans="1:37" x14ac:dyDescent="0.15">
      <c r="A40" s="128" t="s">
        <v>265</v>
      </c>
      <c r="B40" s="104" t="s">
        <v>295</v>
      </c>
      <c r="C40" s="105" t="s">
        <v>195</v>
      </c>
      <c r="D40" s="123">
        <v>15456</v>
      </c>
      <c r="E40" s="123">
        <v>40533</v>
      </c>
      <c r="F40" s="106" t="s">
        <v>325</v>
      </c>
      <c r="G40" s="106" t="s">
        <v>355</v>
      </c>
      <c r="H40" s="111" t="s">
        <v>179</v>
      </c>
      <c r="I40" s="106"/>
      <c r="J40" s="107">
        <v>44434</v>
      </c>
      <c r="K40" s="106">
        <v>120</v>
      </c>
      <c r="L40" s="106">
        <v>70</v>
      </c>
      <c r="M40" s="105" t="s">
        <v>187</v>
      </c>
      <c r="N40" s="106"/>
      <c r="O40" s="106"/>
      <c r="P40" s="106"/>
      <c r="Q40" s="106"/>
      <c r="R40" s="106" t="s">
        <v>172</v>
      </c>
      <c r="S40" s="106"/>
      <c r="T40" s="106"/>
      <c r="U40" s="106"/>
      <c r="V40" s="106" t="s">
        <v>200</v>
      </c>
      <c r="W40" s="106"/>
      <c r="X40" s="106"/>
      <c r="Y40" s="106"/>
      <c r="Z40" s="106"/>
      <c r="AA40" s="119"/>
      <c r="AB40" s="109">
        <v>40533</v>
      </c>
      <c r="AC40" s="161" t="s">
        <v>402</v>
      </c>
      <c r="AD40" s="110">
        <v>30</v>
      </c>
      <c r="AE40" s="110" t="s">
        <v>410</v>
      </c>
      <c r="AF40" s="110">
        <v>130</v>
      </c>
      <c r="AG40" s="110" t="s">
        <v>414</v>
      </c>
      <c r="AH40" s="110">
        <v>1030</v>
      </c>
      <c r="AI40" s="204" t="s">
        <v>417</v>
      </c>
      <c r="AJ40" s="102">
        <f t="shared" ca="1" si="0"/>
        <v>79</v>
      </c>
      <c r="AK40" s="103">
        <f ca="1">IF(基本データ!$AB40="","",DATEDIF(基本データ!$AB40,$AJ$7,"y"))</f>
        <v>10</v>
      </c>
    </row>
    <row r="41" spans="1:37" x14ac:dyDescent="0.15">
      <c r="A41" s="120"/>
      <c r="B41" s="115"/>
      <c r="C41" s="105"/>
      <c r="D41" s="125"/>
      <c r="E41" s="125"/>
      <c r="F41" s="110"/>
      <c r="G41" s="115"/>
      <c r="H41" s="115"/>
      <c r="I41" s="115"/>
      <c r="J41" s="116"/>
      <c r="K41" s="115"/>
      <c r="L41" s="115"/>
      <c r="M41" s="126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21"/>
      <c r="AB41" s="118"/>
      <c r="AC41" s="161"/>
      <c r="AD41" s="110"/>
      <c r="AE41" s="110"/>
      <c r="AF41" s="110"/>
      <c r="AG41" s="110"/>
      <c r="AH41" s="110"/>
      <c r="AI41" s="204"/>
      <c r="AJ41" s="102" t="str">
        <f t="shared" si="0"/>
        <v/>
      </c>
      <c r="AK41" s="103" t="str">
        <f>IF(基本データ!$AB41="","",DATEDIF(基本データ!$AB41,$AJ$7,"y"))</f>
        <v/>
      </c>
    </row>
    <row r="42" spans="1:37" x14ac:dyDescent="0.15">
      <c r="A42" s="120"/>
      <c r="B42" s="115"/>
      <c r="C42" s="105"/>
      <c r="D42" s="125"/>
      <c r="E42" s="125"/>
      <c r="F42" s="110"/>
      <c r="G42" s="115"/>
      <c r="H42" s="115"/>
      <c r="I42" s="115"/>
      <c r="J42" s="116"/>
      <c r="K42" s="115"/>
      <c r="L42" s="115"/>
      <c r="M42" s="126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21"/>
      <c r="AB42" s="118"/>
      <c r="AC42" s="161"/>
      <c r="AD42" s="110"/>
      <c r="AE42" s="110"/>
      <c r="AF42" s="110"/>
      <c r="AG42" s="110"/>
      <c r="AH42" s="110"/>
      <c r="AI42" s="204"/>
      <c r="AJ42" s="102" t="str">
        <f t="shared" si="0"/>
        <v/>
      </c>
      <c r="AK42" s="103" t="str">
        <f>IF(基本データ!$AB42="","",DATEDIF(基本データ!$AB42,$AJ$7,"y"))</f>
        <v/>
      </c>
    </row>
    <row r="43" spans="1:37" x14ac:dyDescent="0.15">
      <c r="A43" s="120"/>
      <c r="B43" s="115"/>
      <c r="C43" s="105"/>
      <c r="D43" s="125"/>
      <c r="E43" s="125"/>
      <c r="F43" s="110"/>
      <c r="G43" s="115"/>
      <c r="H43" s="115"/>
      <c r="I43" s="115"/>
      <c r="J43" s="116"/>
      <c r="K43" s="115"/>
      <c r="L43" s="115"/>
      <c r="M43" s="126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21"/>
      <c r="AB43" s="118"/>
      <c r="AC43" s="161"/>
      <c r="AD43" s="110"/>
      <c r="AE43" s="110"/>
      <c r="AF43" s="110"/>
      <c r="AG43" s="110"/>
      <c r="AH43" s="110"/>
      <c r="AI43" s="204"/>
      <c r="AJ43" s="102" t="str">
        <f t="shared" si="0"/>
        <v/>
      </c>
      <c r="AK43" s="103" t="str">
        <f>IF(基本データ!$AB43="","",DATEDIF(基本データ!$AB43,$AJ$7,"y"))</f>
        <v/>
      </c>
    </row>
    <row r="44" spans="1:37" x14ac:dyDescent="0.15">
      <c r="A44" s="120"/>
      <c r="B44" s="115"/>
      <c r="C44" s="105"/>
      <c r="D44" s="125"/>
      <c r="E44" s="125"/>
      <c r="F44" s="110"/>
      <c r="G44" s="115"/>
      <c r="H44" s="115"/>
      <c r="I44" s="115"/>
      <c r="J44" s="116"/>
      <c r="K44" s="115"/>
      <c r="L44" s="115"/>
      <c r="M44" s="126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21"/>
      <c r="AB44" s="118"/>
      <c r="AC44" s="161"/>
      <c r="AD44" s="110"/>
      <c r="AE44" s="110"/>
      <c r="AF44" s="110"/>
      <c r="AG44" s="110"/>
      <c r="AH44" s="110"/>
      <c r="AI44" s="204"/>
      <c r="AJ44" s="102" t="str">
        <f t="shared" si="0"/>
        <v/>
      </c>
      <c r="AK44" s="103" t="str">
        <f>IF(基本データ!$AB44="","",DATEDIF(基本データ!$AB44,$AJ$7,"y"))</f>
        <v/>
      </c>
    </row>
    <row r="45" spans="1:37" x14ac:dyDescent="0.15">
      <c r="A45" s="120"/>
      <c r="B45" s="115"/>
      <c r="C45" s="105"/>
      <c r="D45" s="125"/>
      <c r="E45" s="125"/>
      <c r="F45" s="110"/>
      <c r="G45" s="115"/>
      <c r="H45" s="115"/>
      <c r="I45" s="115"/>
      <c r="J45" s="116"/>
      <c r="K45" s="115"/>
      <c r="L45" s="115"/>
      <c r="M45" s="126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21"/>
      <c r="AB45" s="118"/>
      <c r="AC45" s="161"/>
      <c r="AD45" s="110"/>
      <c r="AE45" s="110"/>
      <c r="AF45" s="110"/>
      <c r="AG45" s="110"/>
      <c r="AH45" s="110"/>
      <c r="AI45" s="204"/>
      <c r="AJ45" s="102" t="str">
        <f t="shared" si="0"/>
        <v/>
      </c>
      <c r="AK45" s="103" t="str">
        <f>IF(基本データ!$AB45="","",DATEDIF(基本データ!$AB45,$AJ$7,"y"))</f>
        <v/>
      </c>
    </row>
    <row r="46" spans="1:37" x14ac:dyDescent="0.15">
      <c r="A46" s="120"/>
      <c r="B46" s="115"/>
      <c r="C46" s="105"/>
      <c r="D46" s="125"/>
      <c r="E46" s="125"/>
      <c r="F46" s="110"/>
      <c r="G46" s="115"/>
      <c r="H46" s="115"/>
      <c r="I46" s="115"/>
      <c r="J46" s="116"/>
      <c r="K46" s="115"/>
      <c r="L46" s="115"/>
      <c r="M46" s="126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21"/>
      <c r="AB46" s="118"/>
      <c r="AC46" s="161"/>
      <c r="AD46" s="110"/>
      <c r="AE46" s="110"/>
      <c r="AF46" s="110"/>
      <c r="AG46" s="110"/>
      <c r="AH46" s="110"/>
      <c r="AI46" s="204"/>
      <c r="AJ46" s="102" t="str">
        <f t="shared" si="0"/>
        <v/>
      </c>
      <c r="AK46" s="103" t="str">
        <f>IF(基本データ!$AB46="","",DATEDIF(基本データ!$AB46,$AJ$7,"y"))</f>
        <v/>
      </c>
    </row>
    <row r="47" spans="1:37" x14ac:dyDescent="0.15">
      <c r="A47" s="120"/>
      <c r="B47" s="115"/>
      <c r="C47" s="105"/>
      <c r="D47" s="123"/>
      <c r="E47" s="123"/>
      <c r="F47" s="110"/>
      <c r="G47" s="115"/>
      <c r="H47" s="115"/>
      <c r="I47" s="115"/>
      <c r="J47" s="116"/>
      <c r="K47" s="115"/>
      <c r="L47" s="115"/>
      <c r="M47" s="126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21"/>
      <c r="AB47" s="118"/>
      <c r="AC47" s="161"/>
      <c r="AD47" s="110"/>
      <c r="AE47" s="110"/>
      <c r="AF47" s="110"/>
      <c r="AG47" s="110"/>
      <c r="AH47" s="110"/>
      <c r="AI47" s="204"/>
      <c r="AJ47" s="102" t="str">
        <f t="shared" ref="AJ47:AJ52" si="1">IF(D47="","",DATEDIF($D47,$AJ$7,"y"))</f>
        <v/>
      </c>
      <c r="AK47" s="103" t="str">
        <f>IF(基本データ!$AB47="","",DATEDIF(基本データ!$AB47,$AJ$7,"y"))</f>
        <v/>
      </c>
    </row>
    <row r="48" spans="1:37" x14ac:dyDescent="0.15">
      <c r="A48" s="120"/>
      <c r="B48" s="115"/>
      <c r="C48" s="105"/>
      <c r="D48" s="123"/>
      <c r="E48" s="123"/>
      <c r="F48" s="110"/>
      <c r="G48" s="115"/>
      <c r="H48" s="115"/>
      <c r="I48" s="115"/>
      <c r="J48" s="116"/>
      <c r="K48" s="115"/>
      <c r="L48" s="115"/>
      <c r="M48" s="126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21"/>
      <c r="AB48" s="118"/>
      <c r="AC48" s="161"/>
      <c r="AD48" s="110"/>
      <c r="AE48" s="110"/>
      <c r="AF48" s="110"/>
      <c r="AG48" s="110"/>
      <c r="AH48" s="110"/>
      <c r="AI48" s="204"/>
      <c r="AJ48" s="102" t="str">
        <f t="shared" si="1"/>
        <v/>
      </c>
      <c r="AK48" s="103" t="str">
        <f>IF(基本データ!$AB48="","",DATEDIF(基本データ!$AB48,$AJ$7,"y"))</f>
        <v/>
      </c>
    </row>
    <row r="49" spans="1:37" x14ac:dyDescent="0.15">
      <c r="A49" s="120"/>
      <c r="B49" s="115"/>
      <c r="C49" s="105"/>
      <c r="D49" s="123"/>
      <c r="E49" s="123"/>
      <c r="F49" s="110"/>
      <c r="G49" s="115"/>
      <c r="H49" s="115"/>
      <c r="I49" s="115"/>
      <c r="J49" s="116"/>
      <c r="K49" s="115"/>
      <c r="L49" s="115"/>
      <c r="M49" s="126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21"/>
      <c r="AB49" s="118"/>
      <c r="AC49" s="161"/>
      <c r="AD49" s="110"/>
      <c r="AE49" s="110"/>
      <c r="AF49" s="110"/>
      <c r="AG49" s="110"/>
      <c r="AH49" s="110"/>
      <c r="AI49" s="204"/>
      <c r="AJ49" s="102" t="str">
        <f t="shared" si="1"/>
        <v/>
      </c>
      <c r="AK49" s="103" t="str">
        <f>IF(基本データ!$AB49="","",DATEDIF(基本データ!$AB49,$AJ$7,"y"))</f>
        <v/>
      </c>
    </row>
    <row r="50" spans="1:37" x14ac:dyDescent="0.15">
      <c r="A50" s="120"/>
      <c r="B50" s="115"/>
      <c r="C50" s="105"/>
      <c r="D50" s="123"/>
      <c r="E50" s="123"/>
      <c r="F50" s="110"/>
      <c r="G50" s="115"/>
      <c r="H50" s="115"/>
      <c r="I50" s="115"/>
      <c r="J50" s="116"/>
      <c r="K50" s="115"/>
      <c r="L50" s="115"/>
      <c r="M50" s="126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21"/>
      <c r="AB50" s="118"/>
      <c r="AC50" s="161"/>
      <c r="AD50" s="110"/>
      <c r="AE50" s="110"/>
      <c r="AF50" s="110"/>
      <c r="AG50" s="110"/>
      <c r="AH50" s="110"/>
      <c r="AI50" s="204"/>
      <c r="AJ50" s="102" t="str">
        <f t="shared" si="1"/>
        <v/>
      </c>
      <c r="AK50" s="103" t="str">
        <f>IF(基本データ!$AB50="","",DATEDIF(基本データ!$AB50,$AJ$7,"y"))</f>
        <v/>
      </c>
    </row>
    <row r="51" spans="1:37" x14ac:dyDescent="0.15">
      <c r="A51" s="120"/>
      <c r="B51" s="115"/>
      <c r="C51" s="105"/>
      <c r="D51" s="125"/>
      <c r="E51" s="125"/>
      <c r="F51" s="110"/>
      <c r="G51" s="115"/>
      <c r="H51" s="115"/>
      <c r="I51" s="115"/>
      <c r="J51" s="116"/>
      <c r="K51" s="115"/>
      <c r="L51" s="115"/>
      <c r="M51" s="126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21"/>
      <c r="AB51" s="118"/>
      <c r="AC51" s="161"/>
      <c r="AD51" s="110"/>
      <c r="AE51" s="110"/>
      <c r="AF51" s="110"/>
      <c r="AG51" s="110"/>
      <c r="AH51" s="110"/>
      <c r="AI51" s="204"/>
      <c r="AJ51" s="102" t="str">
        <f t="shared" si="1"/>
        <v/>
      </c>
      <c r="AK51" s="103" t="str">
        <f>IF(基本データ!$AB51="","",DATEDIF(基本データ!$AB51,$AJ$7,"y"))</f>
        <v/>
      </c>
    </row>
    <row r="52" spans="1:37" x14ac:dyDescent="0.15">
      <c r="A52" s="120"/>
      <c r="B52" s="115"/>
      <c r="C52" s="105"/>
      <c r="D52" s="125"/>
      <c r="E52" s="125"/>
      <c r="F52" s="110"/>
      <c r="G52" s="115"/>
      <c r="H52" s="115"/>
      <c r="I52" s="115"/>
      <c r="J52" s="116"/>
      <c r="K52" s="115"/>
      <c r="L52" s="115"/>
      <c r="M52" s="126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21"/>
      <c r="AB52" s="118"/>
      <c r="AC52" s="161"/>
      <c r="AD52" s="110"/>
      <c r="AE52" s="110"/>
      <c r="AF52" s="110"/>
      <c r="AG52" s="110"/>
      <c r="AH52" s="110"/>
      <c r="AI52" s="204"/>
      <c r="AJ52" s="102" t="str">
        <f t="shared" si="1"/>
        <v/>
      </c>
      <c r="AK52" s="103" t="str">
        <f>IF(基本データ!$AB52="","",DATEDIF(基本データ!$AB52,$AJ$7,"y"))</f>
        <v/>
      </c>
    </row>
    <row r="53" spans="1:37" x14ac:dyDescent="0.15">
      <c r="A53" s="120"/>
      <c r="B53" s="115"/>
      <c r="C53" s="105"/>
      <c r="D53" s="125"/>
      <c r="E53" s="125"/>
      <c r="F53" s="110"/>
      <c r="G53" s="115"/>
      <c r="H53" s="115"/>
      <c r="I53" s="115"/>
      <c r="J53" s="116"/>
      <c r="K53" s="115"/>
      <c r="L53" s="115"/>
      <c r="M53" s="126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21"/>
      <c r="AB53" s="118"/>
      <c r="AC53" s="161"/>
      <c r="AD53" s="110"/>
      <c r="AE53" s="110"/>
      <c r="AF53" s="110"/>
      <c r="AG53" s="110"/>
      <c r="AH53" s="110"/>
      <c r="AI53" s="204"/>
      <c r="AJ53" s="102" t="str">
        <f t="shared" ref="AJ53:AJ60" si="2">IF(D53="","",DATEDIF($D53,$AJ$7,"y"))</f>
        <v/>
      </c>
      <c r="AK53" s="103" t="str">
        <f>IF(基本データ!$AB53="","",DATEDIF(基本データ!$AB53,$AJ$7,"y"))</f>
        <v/>
      </c>
    </row>
    <row r="54" spans="1:37" x14ac:dyDescent="0.15">
      <c r="A54" s="120"/>
      <c r="B54" s="115"/>
      <c r="C54" s="105"/>
      <c r="D54" s="125"/>
      <c r="E54" s="125"/>
      <c r="F54" s="110"/>
      <c r="G54" s="115"/>
      <c r="H54" s="115"/>
      <c r="I54" s="115"/>
      <c r="J54" s="116"/>
      <c r="K54" s="115"/>
      <c r="L54" s="115"/>
      <c r="M54" s="126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21"/>
      <c r="AB54" s="118"/>
      <c r="AC54" s="161"/>
      <c r="AD54" s="110"/>
      <c r="AE54" s="110"/>
      <c r="AF54" s="110"/>
      <c r="AG54" s="110"/>
      <c r="AH54" s="110"/>
      <c r="AI54" s="204"/>
      <c r="AJ54" s="102" t="str">
        <f t="shared" si="2"/>
        <v/>
      </c>
      <c r="AK54" s="103" t="str">
        <f>IF(基本データ!$AB54="","",DATEDIF(基本データ!$AB54,$AJ$7,"y"))</f>
        <v/>
      </c>
    </row>
    <row r="55" spans="1:37" x14ac:dyDescent="0.15">
      <c r="A55" s="120"/>
      <c r="B55" s="115"/>
      <c r="C55" s="105"/>
      <c r="D55" s="125"/>
      <c r="E55" s="125"/>
      <c r="F55" s="110"/>
      <c r="G55" s="115"/>
      <c r="H55" s="115"/>
      <c r="I55" s="115"/>
      <c r="J55" s="116"/>
      <c r="K55" s="115"/>
      <c r="L55" s="115"/>
      <c r="M55" s="126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21"/>
      <c r="AB55" s="118"/>
      <c r="AC55" s="161"/>
      <c r="AD55" s="110"/>
      <c r="AE55" s="110"/>
      <c r="AF55" s="110"/>
      <c r="AG55" s="110"/>
      <c r="AH55" s="110"/>
      <c r="AI55" s="204"/>
      <c r="AJ55" s="102" t="str">
        <f t="shared" si="2"/>
        <v/>
      </c>
      <c r="AK55" s="103" t="str">
        <f>IF(基本データ!$AB55="","",DATEDIF(基本データ!$AB55,$AJ$7,"y"))</f>
        <v/>
      </c>
    </row>
    <row r="56" spans="1:37" x14ac:dyDescent="0.15">
      <c r="A56" s="120"/>
      <c r="B56" s="115"/>
      <c r="C56" s="105"/>
      <c r="D56" s="125"/>
      <c r="E56" s="125"/>
      <c r="F56" s="110"/>
      <c r="G56" s="115"/>
      <c r="H56" s="115"/>
      <c r="I56" s="115"/>
      <c r="J56" s="116"/>
      <c r="K56" s="115"/>
      <c r="L56" s="115"/>
      <c r="M56" s="126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21"/>
      <c r="AB56" s="118"/>
      <c r="AC56" s="161"/>
      <c r="AD56" s="110"/>
      <c r="AE56" s="110"/>
      <c r="AF56" s="110"/>
      <c r="AG56" s="110"/>
      <c r="AH56" s="110"/>
      <c r="AI56" s="204"/>
      <c r="AJ56" s="102" t="str">
        <f t="shared" si="2"/>
        <v/>
      </c>
      <c r="AK56" s="103" t="str">
        <f>IF(基本データ!$AB56="","",DATEDIF(基本データ!$AB56,$AJ$7,"y"))</f>
        <v/>
      </c>
    </row>
    <row r="57" spans="1:37" x14ac:dyDescent="0.15">
      <c r="A57" s="120"/>
      <c r="B57" s="115"/>
      <c r="C57" s="105"/>
      <c r="D57" s="125"/>
      <c r="E57" s="125"/>
      <c r="F57" s="110"/>
      <c r="G57" s="115"/>
      <c r="H57" s="115"/>
      <c r="I57" s="115"/>
      <c r="J57" s="116"/>
      <c r="K57" s="115"/>
      <c r="L57" s="115"/>
      <c r="M57" s="126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21"/>
      <c r="AB57" s="118"/>
      <c r="AC57" s="161"/>
      <c r="AD57" s="110"/>
      <c r="AE57" s="110"/>
      <c r="AF57" s="110"/>
      <c r="AG57" s="110"/>
      <c r="AH57" s="110"/>
      <c r="AI57" s="204"/>
      <c r="AJ57" s="102" t="str">
        <f t="shared" si="2"/>
        <v/>
      </c>
      <c r="AK57" s="103" t="str">
        <f>IF(基本データ!$AB57="","",DATEDIF(基本データ!$AB57,$AJ$7,"y"))</f>
        <v/>
      </c>
    </row>
    <row r="58" spans="1:37" x14ac:dyDescent="0.15">
      <c r="A58" s="120"/>
      <c r="B58" s="115"/>
      <c r="C58" s="105"/>
      <c r="D58" s="125"/>
      <c r="E58" s="125"/>
      <c r="F58" s="110"/>
      <c r="G58" s="115"/>
      <c r="H58" s="115"/>
      <c r="I58" s="115"/>
      <c r="J58" s="116"/>
      <c r="K58" s="115"/>
      <c r="L58" s="115"/>
      <c r="M58" s="126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21"/>
      <c r="AB58" s="118"/>
      <c r="AC58" s="161"/>
      <c r="AD58" s="110"/>
      <c r="AE58" s="110"/>
      <c r="AF58" s="110"/>
      <c r="AG58" s="110"/>
      <c r="AH58" s="110"/>
      <c r="AI58" s="204"/>
      <c r="AJ58" s="102" t="str">
        <f t="shared" si="2"/>
        <v/>
      </c>
      <c r="AK58" s="103" t="str">
        <f>IF(基本データ!$AB58="","",DATEDIF(基本データ!$AB58,$AJ$7,"y"))</f>
        <v/>
      </c>
    </row>
    <row r="59" spans="1:37" x14ac:dyDescent="0.15">
      <c r="A59" s="120"/>
      <c r="B59" s="115"/>
      <c r="C59" s="105"/>
      <c r="D59" s="125"/>
      <c r="E59" s="125"/>
      <c r="F59" s="110"/>
      <c r="G59" s="115"/>
      <c r="H59" s="115"/>
      <c r="I59" s="115"/>
      <c r="J59" s="116"/>
      <c r="K59" s="115"/>
      <c r="L59" s="115"/>
      <c r="M59" s="126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21"/>
      <c r="AB59" s="118"/>
      <c r="AC59" s="161"/>
      <c r="AD59" s="110"/>
      <c r="AE59" s="110"/>
      <c r="AF59" s="110"/>
      <c r="AG59" s="110"/>
      <c r="AH59" s="110"/>
      <c r="AI59" s="204"/>
      <c r="AJ59" s="102" t="str">
        <f t="shared" si="2"/>
        <v/>
      </c>
      <c r="AK59" s="103" t="str">
        <f>IF(基本データ!$AB59="","",DATEDIF(基本データ!$AB59,$AJ$7,"y"))</f>
        <v/>
      </c>
    </row>
    <row r="60" spans="1:37" x14ac:dyDescent="0.15">
      <c r="A60" s="120"/>
      <c r="B60" s="115"/>
      <c r="C60" s="105"/>
      <c r="D60" s="125"/>
      <c r="E60" s="125"/>
      <c r="F60" s="110"/>
      <c r="G60" s="115"/>
      <c r="H60" s="115"/>
      <c r="I60" s="115"/>
      <c r="J60" s="116"/>
      <c r="K60" s="115"/>
      <c r="L60" s="115"/>
      <c r="M60" s="126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21"/>
      <c r="AB60" s="118"/>
      <c r="AC60" s="161"/>
      <c r="AD60" s="110"/>
      <c r="AE60" s="110"/>
      <c r="AF60" s="110"/>
      <c r="AG60" s="110"/>
      <c r="AH60" s="110"/>
      <c r="AI60" s="204"/>
      <c r="AJ60" s="102" t="str">
        <f t="shared" si="2"/>
        <v/>
      </c>
      <c r="AK60" s="103" t="str">
        <f>IF(基本データ!$AB60="","",DATEDIF(基本データ!$AB60,$AJ$7,"y"))</f>
        <v/>
      </c>
    </row>
    <row r="61" spans="1:37" x14ac:dyDescent="0.15">
      <c r="A61" s="120"/>
      <c r="B61" s="115"/>
      <c r="C61" s="105"/>
      <c r="D61" s="125"/>
      <c r="E61" s="125"/>
      <c r="F61" s="110"/>
      <c r="G61" s="115"/>
      <c r="H61" s="115"/>
      <c r="I61" s="115"/>
      <c r="J61" s="116"/>
      <c r="K61" s="115"/>
      <c r="L61" s="115"/>
      <c r="M61" s="126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21"/>
      <c r="AB61" s="118"/>
      <c r="AC61" s="161"/>
      <c r="AD61" s="110"/>
      <c r="AE61" s="110"/>
      <c r="AF61" s="110"/>
      <c r="AG61" s="110"/>
      <c r="AH61" s="110"/>
      <c r="AI61" s="204"/>
      <c r="AJ61" s="102" t="str">
        <f t="shared" ref="AJ61:AJ110" si="3">IF(D61="","",DATEDIF($D61,$AJ$7,"y"))</f>
        <v/>
      </c>
      <c r="AK61" s="103" t="str">
        <f>IF(基本データ!$AB61="","",DATEDIF(基本データ!$AB61,$AJ$7,"y"))</f>
        <v/>
      </c>
    </row>
    <row r="62" spans="1:37" x14ac:dyDescent="0.15">
      <c r="A62" s="120"/>
      <c r="B62" s="115"/>
      <c r="C62" s="105"/>
      <c r="D62" s="125"/>
      <c r="E62" s="125"/>
      <c r="F62" s="110"/>
      <c r="G62" s="115"/>
      <c r="H62" s="115"/>
      <c r="I62" s="115"/>
      <c r="J62" s="116"/>
      <c r="K62" s="115"/>
      <c r="L62" s="115"/>
      <c r="M62" s="126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21"/>
      <c r="AB62" s="118"/>
      <c r="AC62" s="161"/>
      <c r="AD62" s="110"/>
      <c r="AE62" s="110"/>
      <c r="AF62" s="110"/>
      <c r="AG62" s="110"/>
      <c r="AH62" s="110"/>
      <c r="AI62" s="204"/>
      <c r="AJ62" s="102" t="str">
        <f t="shared" si="3"/>
        <v/>
      </c>
      <c r="AK62" s="103" t="str">
        <f>IF(基本データ!$AB62="","",DATEDIF(基本データ!$AB62,$AJ$7,"y"))</f>
        <v/>
      </c>
    </row>
    <row r="63" spans="1:37" x14ac:dyDescent="0.15">
      <c r="A63" s="120"/>
      <c r="B63" s="115"/>
      <c r="C63" s="105"/>
      <c r="D63" s="125"/>
      <c r="E63" s="125"/>
      <c r="F63" s="110"/>
      <c r="G63" s="115"/>
      <c r="H63" s="115"/>
      <c r="I63" s="115"/>
      <c r="J63" s="116"/>
      <c r="K63" s="115"/>
      <c r="L63" s="115"/>
      <c r="M63" s="126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21"/>
      <c r="AB63" s="118"/>
      <c r="AC63" s="161"/>
      <c r="AD63" s="110"/>
      <c r="AE63" s="110"/>
      <c r="AF63" s="110"/>
      <c r="AG63" s="110"/>
      <c r="AH63" s="110"/>
      <c r="AI63" s="204"/>
      <c r="AJ63" s="102" t="str">
        <f t="shared" si="3"/>
        <v/>
      </c>
      <c r="AK63" s="103" t="str">
        <f>IF(基本データ!$AB63="","",DATEDIF(基本データ!$AB63,$AJ$7,"y"))</f>
        <v/>
      </c>
    </row>
    <row r="64" spans="1:37" x14ac:dyDescent="0.15">
      <c r="A64" s="120"/>
      <c r="B64" s="115"/>
      <c r="C64" s="105"/>
      <c r="D64" s="125"/>
      <c r="E64" s="125"/>
      <c r="F64" s="110"/>
      <c r="G64" s="115"/>
      <c r="H64" s="115"/>
      <c r="I64" s="115"/>
      <c r="J64" s="116"/>
      <c r="K64" s="115"/>
      <c r="L64" s="115"/>
      <c r="M64" s="126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21"/>
      <c r="AB64" s="118"/>
      <c r="AC64" s="161"/>
      <c r="AD64" s="110"/>
      <c r="AE64" s="110"/>
      <c r="AF64" s="110"/>
      <c r="AG64" s="110"/>
      <c r="AH64" s="110"/>
      <c r="AI64" s="204"/>
      <c r="AJ64" s="102" t="str">
        <f t="shared" si="3"/>
        <v/>
      </c>
      <c r="AK64" s="103" t="str">
        <f>IF(基本データ!$AB64="","",DATEDIF(基本データ!$AB64,$AJ$7,"y"))</f>
        <v/>
      </c>
    </row>
    <row r="65" spans="1:37" x14ac:dyDescent="0.15">
      <c r="A65" s="120"/>
      <c r="B65" s="115"/>
      <c r="C65" s="105"/>
      <c r="D65" s="125"/>
      <c r="E65" s="125"/>
      <c r="F65" s="110"/>
      <c r="G65" s="115"/>
      <c r="H65" s="115"/>
      <c r="I65" s="115"/>
      <c r="J65" s="116"/>
      <c r="K65" s="115"/>
      <c r="L65" s="115"/>
      <c r="M65" s="126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21"/>
      <c r="AB65" s="118"/>
      <c r="AC65" s="161"/>
      <c r="AD65" s="110"/>
      <c r="AE65" s="110"/>
      <c r="AF65" s="110"/>
      <c r="AG65" s="110"/>
      <c r="AH65" s="110"/>
      <c r="AI65" s="204"/>
      <c r="AJ65" s="102" t="str">
        <f t="shared" si="3"/>
        <v/>
      </c>
      <c r="AK65" s="103" t="str">
        <f>IF(基本データ!$AB65="","",DATEDIF(基本データ!$AB65,$AJ$7,"y"))</f>
        <v/>
      </c>
    </row>
    <row r="66" spans="1:37" x14ac:dyDescent="0.15">
      <c r="A66" s="120"/>
      <c r="B66" s="115"/>
      <c r="C66" s="105"/>
      <c r="D66" s="125"/>
      <c r="E66" s="125"/>
      <c r="F66" s="110"/>
      <c r="G66" s="115"/>
      <c r="H66" s="115"/>
      <c r="I66" s="115"/>
      <c r="J66" s="116"/>
      <c r="K66" s="115"/>
      <c r="L66" s="115"/>
      <c r="M66" s="126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21"/>
      <c r="AB66" s="118"/>
      <c r="AC66" s="161"/>
      <c r="AD66" s="110"/>
      <c r="AE66" s="110"/>
      <c r="AF66" s="110"/>
      <c r="AG66" s="110"/>
      <c r="AH66" s="110"/>
      <c r="AI66" s="204"/>
      <c r="AJ66" s="102" t="str">
        <f t="shared" si="3"/>
        <v/>
      </c>
      <c r="AK66" s="103" t="str">
        <f>IF(基本データ!$AB66="","",DATEDIF(基本データ!$AB66,$AJ$7,"y"))</f>
        <v/>
      </c>
    </row>
    <row r="67" spans="1:37" x14ac:dyDescent="0.15">
      <c r="A67" s="120"/>
      <c r="B67" s="115"/>
      <c r="C67" s="105"/>
      <c r="D67" s="125"/>
      <c r="E67" s="125"/>
      <c r="F67" s="110"/>
      <c r="G67" s="115"/>
      <c r="H67" s="115"/>
      <c r="I67" s="115"/>
      <c r="J67" s="116"/>
      <c r="K67" s="115"/>
      <c r="L67" s="115"/>
      <c r="M67" s="126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21"/>
      <c r="AB67" s="118"/>
      <c r="AC67" s="161"/>
      <c r="AD67" s="110"/>
      <c r="AE67" s="110"/>
      <c r="AF67" s="110"/>
      <c r="AG67" s="110"/>
      <c r="AH67" s="110"/>
      <c r="AI67" s="204"/>
      <c r="AJ67" s="102" t="str">
        <f t="shared" si="3"/>
        <v/>
      </c>
      <c r="AK67" s="103" t="str">
        <f>IF(基本データ!$AB67="","",DATEDIF(基本データ!$AB67,$AJ$7,"y"))</f>
        <v/>
      </c>
    </row>
    <row r="68" spans="1:37" x14ac:dyDescent="0.15">
      <c r="A68" s="120"/>
      <c r="B68" s="115"/>
      <c r="C68" s="105"/>
      <c r="D68" s="125"/>
      <c r="E68" s="125"/>
      <c r="F68" s="110"/>
      <c r="G68" s="115"/>
      <c r="H68" s="115"/>
      <c r="I68" s="115"/>
      <c r="J68" s="116"/>
      <c r="K68" s="115"/>
      <c r="L68" s="115"/>
      <c r="M68" s="126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21"/>
      <c r="AB68" s="118"/>
      <c r="AC68" s="161"/>
      <c r="AD68" s="110"/>
      <c r="AE68" s="110"/>
      <c r="AF68" s="110"/>
      <c r="AG68" s="110"/>
      <c r="AH68" s="110"/>
      <c r="AI68" s="204"/>
      <c r="AJ68" s="102" t="str">
        <f t="shared" si="3"/>
        <v/>
      </c>
      <c r="AK68" s="103" t="str">
        <f>IF(基本データ!$AB68="","",DATEDIF(基本データ!$AB68,$AJ$7,"y"))</f>
        <v/>
      </c>
    </row>
    <row r="69" spans="1:37" x14ac:dyDescent="0.15">
      <c r="A69" s="120"/>
      <c r="B69" s="115"/>
      <c r="C69" s="105"/>
      <c r="D69" s="125"/>
      <c r="E69" s="125"/>
      <c r="F69" s="110"/>
      <c r="G69" s="115"/>
      <c r="H69" s="115"/>
      <c r="I69" s="115"/>
      <c r="J69" s="116"/>
      <c r="K69" s="115"/>
      <c r="L69" s="115"/>
      <c r="M69" s="126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21"/>
      <c r="AB69" s="118"/>
      <c r="AC69" s="161"/>
      <c r="AD69" s="110"/>
      <c r="AE69" s="110"/>
      <c r="AF69" s="110"/>
      <c r="AG69" s="110"/>
      <c r="AH69" s="110"/>
      <c r="AI69" s="204"/>
      <c r="AJ69" s="102" t="str">
        <f t="shared" si="3"/>
        <v/>
      </c>
      <c r="AK69" s="103" t="str">
        <f>IF(基本データ!$AB69="","",DATEDIF(基本データ!$AB69,$AJ$7,"y"))</f>
        <v/>
      </c>
    </row>
    <row r="70" spans="1:37" x14ac:dyDescent="0.15">
      <c r="A70" s="120"/>
      <c r="B70" s="115"/>
      <c r="C70" s="105"/>
      <c r="D70" s="125"/>
      <c r="E70" s="125"/>
      <c r="F70" s="110"/>
      <c r="G70" s="115"/>
      <c r="H70" s="115"/>
      <c r="I70" s="115"/>
      <c r="J70" s="116"/>
      <c r="K70" s="115"/>
      <c r="L70" s="115"/>
      <c r="M70" s="126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21"/>
      <c r="AB70" s="118"/>
      <c r="AC70" s="161"/>
      <c r="AD70" s="110"/>
      <c r="AE70" s="110"/>
      <c r="AF70" s="110"/>
      <c r="AG70" s="110"/>
      <c r="AH70" s="110"/>
      <c r="AI70" s="204"/>
      <c r="AJ70" s="102" t="str">
        <f t="shared" si="3"/>
        <v/>
      </c>
      <c r="AK70" s="103" t="str">
        <f>IF(基本データ!$AB70="","",DATEDIF(基本データ!$AB70,$AJ$7,"y"))</f>
        <v/>
      </c>
    </row>
    <row r="71" spans="1:37" x14ac:dyDescent="0.15">
      <c r="A71" s="120"/>
      <c r="B71" s="115"/>
      <c r="C71" s="105"/>
      <c r="D71" s="125"/>
      <c r="E71" s="125"/>
      <c r="F71" s="110"/>
      <c r="G71" s="115"/>
      <c r="H71" s="115"/>
      <c r="I71" s="115"/>
      <c r="J71" s="116"/>
      <c r="K71" s="115"/>
      <c r="L71" s="115"/>
      <c r="M71" s="126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21"/>
      <c r="AB71" s="118"/>
      <c r="AC71" s="161"/>
      <c r="AD71" s="110"/>
      <c r="AE71" s="110"/>
      <c r="AF71" s="110"/>
      <c r="AG71" s="110"/>
      <c r="AH71" s="110"/>
      <c r="AI71" s="204"/>
      <c r="AJ71" s="102" t="str">
        <f t="shared" si="3"/>
        <v/>
      </c>
      <c r="AK71" s="103" t="str">
        <f>IF(基本データ!$AB71="","",DATEDIF(基本データ!$AB71,$AJ$7,"y"))</f>
        <v/>
      </c>
    </row>
    <row r="72" spans="1:37" x14ac:dyDescent="0.15">
      <c r="A72" s="120"/>
      <c r="B72" s="115"/>
      <c r="C72" s="105"/>
      <c r="D72" s="125"/>
      <c r="E72" s="125"/>
      <c r="F72" s="110"/>
      <c r="G72" s="115"/>
      <c r="H72" s="115"/>
      <c r="I72" s="115"/>
      <c r="J72" s="116"/>
      <c r="K72" s="115"/>
      <c r="L72" s="115"/>
      <c r="M72" s="126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21"/>
      <c r="AB72" s="118"/>
      <c r="AC72" s="161"/>
      <c r="AD72" s="110"/>
      <c r="AE72" s="110"/>
      <c r="AF72" s="110"/>
      <c r="AG72" s="110"/>
      <c r="AH72" s="110"/>
      <c r="AI72" s="204"/>
      <c r="AJ72" s="102" t="str">
        <f t="shared" si="3"/>
        <v/>
      </c>
      <c r="AK72" s="103" t="str">
        <f>IF(基本データ!$AB72="","",DATEDIF(基本データ!$AB72,$AJ$7,"y"))</f>
        <v/>
      </c>
    </row>
    <row r="73" spans="1:37" x14ac:dyDescent="0.15">
      <c r="A73" s="120"/>
      <c r="B73" s="115"/>
      <c r="C73" s="105"/>
      <c r="D73" s="125"/>
      <c r="E73" s="125"/>
      <c r="F73" s="110"/>
      <c r="G73" s="115"/>
      <c r="H73" s="115"/>
      <c r="I73" s="115"/>
      <c r="J73" s="116"/>
      <c r="K73" s="115"/>
      <c r="L73" s="115"/>
      <c r="M73" s="126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21"/>
      <c r="AB73" s="118"/>
      <c r="AC73" s="161"/>
      <c r="AD73" s="110"/>
      <c r="AE73" s="110"/>
      <c r="AF73" s="110"/>
      <c r="AG73" s="110"/>
      <c r="AH73" s="110"/>
      <c r="AI73" s="204"/>
      <c r="AJ73" s="102" t="str">
        <f t="shared" si="3"/>
        <v/>
      </c>
      <c r="AK73" s="103" t="str">
        <f>IF(基本データ!$AB73="","",DATEDIF(基本データ!$AB73,$AJ$7,"y"))</f>
        <v/>
      </c>
    </row>
    <row r="74" spans="1:37" x14ac:dyDescent="0.15">
      <c r="A74" s="120"/>
      <c r="B74" s="115"/>
      <c r="C74" s="105"/>
      <c r="D74" s="125"/>
      <c r="E74" s="125"/>
      <c r="F74" s="110"/>
      <c r="G74" s="115"/>
      <c r="H74" s="115"/>
      <c r="I74" s="115"/>
      <c r="J74" s="116"/>
      <c r="K74" s="115"/>
      <c r="L74" s="115"/>
      <c r="M74" s="126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21"/>
      <c r="AB74" s="118"/>
      <c r="AC74" s="161"/>
      <c r="AD74" s="110"/>
      <c r="AE74" s="110"/>
      <c r="AF74" s="110"/>
      <c r="AG74" s="110"/>
      <c r="AH74" s="110"/>
      <c r="AI74" s="204"/>
      <c r="AJ74" s="102" t="str">
        <f t="shared" si="3"/>
        <v/>
      </c>
      <c r="AK74" s="103" t="str">
        <f>IF(基本データ!$AB74="","",DATEDIF(基本データ!$AB74,$AJ$7,"y"))</f>
        <v/>
      </c>
    </row>
    <row r="75" spans="1:37" x14ac:dyDescent="0.15">
      <c r="A75" s="120"/>
      <c r="B75" s="115"/>
      <c r="C75" s="105"/>
      <c r="D75" s="125"/>
      <c r="E75" s="125"/>
      <c r="F75" s="110"/>
      <c r="G75" s="115"/>
      <c r="H75" s="115"/>
      <c r="I75" s="115"/>
      <c r="J75" s="116"/>
      <c r="K75" s="115"/>
      <c r="L75" s="115"/>
      <c r="M75" s="126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21"/>
      <c r="AB75" s="118"/>
      <c r="AC75" s="161"/>
      <c r="AD75" s="110"/>
      <c r="AE75" s="110"/>
      <c r="AF75" s="110"/>
      <c r="AG75" s="110"/>
      <c r="AH75" s="110"/>
      <c r="AI75" s="204"/>
      <c r="AJ75" s="102" t="str">
        <f t="shared" si="3"/>
        <v/>
      </c>
      <c r="AK75" s="103" t="str">
        <f>IF(基本データ!$AB75="","",DATEDIF(基本データ!$AB75,$AJ$7,"y"))</f>
        <v/>
      </c>
    </row>
    <row r="76" spans="1:37" x14ac:dyDescent="0.15">
      <c r="A76" s="120"/>
      <c r="B76" s="115"/>
      <c r="C76" s="105"/>
      <c r="D76" s="125"/>
      <c r="E76" s="125"/>
      <c r="F76" s="110"/>
      <c r="G76" s="115"/>
      <c r="H76" s="115"/>
      <c r="I76" s="115"/>
      <c r="J76" s="116"/>
      <c r="K76" s="115"/>
      <c r="L76" s="115"/>
      <c r="M76" s="126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21"/>
      <c r="AB76" s="118"/>
      <c r="AC76" s="161"/>
      <c r="AD76" s="110"/>
      <c r="AE76" s="110"/>
      <c r="AF76" s="110"/>
      <c r="AG76" s="110"/>
      <c r="AH76" s="110"/>
      <c r="AI76" s="204"/>
      <c r="AJ76" s="102" t="str">
        <f t="shared" si="3"/>
        <v/>
      </c>
      <c r="AK76" s="103" t="str">
        <f>IF(基本データ!$AB76="","",DATEDIF(基本データ!$AB76,$AJ$7,"y"))</f>
        <v/>
      </c>
    </row>
    <row r="77" spans="1:37" x14ac:dyDescent="0.15">
      <c r="A77" s="120"/>
      <c r="B77" s="115"/>
      <c r="C77" s="105"/>
      <c r="D77" s="125"/>
      <c r="E77" s="125"/>
      <c r="F77" s="110"/>
      <c r="G77" s="115"/>
      <c r="H77" s="115"/>
      <c r="I77" s="115"/>
      <c r="J77" s="116"/>
      <c r="K77" s="115"/>
      <c r="L77" s="115"/>
      <c r="M77" s="126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21"/>
      <c r="AB77" s="118"/>
      <c r="AC77" s="161"/>
      <c r="AD77" s="110"/>
      <c r="AE77" s="110"/>
      <c r="AF77" s="110"/>
      <c r="AG77" s="110"/>
      <c r="AH77" s="110"/>
      <c r="AI77" s="204"/>
      <c r="AJ77" s="102" t="str">
        <f t="shared" si="3"/>
        <v/>
      </c>
      <c r="AK77" s="103" t="str">
        <f>IF(基本データ!$AB77="","",DATEDIF(基本データ!$AB77,$AJ$7,"y"))</f>
        <v/>
      </c>
    </row>
    <row r="78" spans="1:37" x14ac:dyDescent="0.15">
      <c r="A78" s="120"/>
      <c r="B78" s="115"/>
      <c r="C78" s="105"/>
      <c r="D78" s="125"/>
      <c r="E78" s="125"/>
      <c r="F78" s="110"/>
      <c r="G78" s="115"/>
      <c r="H78" s="115"/>
      <c r="I78" s="115"/>
      <c r="J78" s="116"/>
      <c r="K78" s="115"/>
      <c r="L78" s="115"/>
      <c r="M78" s="126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21"/>
      <c r="AB78" s="118"/>
      <c r="AC78" s="161"/>
      <c r="AD78" s="110"/>
      <c r="AE78" s="110"/>
      <c r="AF78" s="110"/>
      <c r="AG78" s="110"/>
      <c r="AH78" s="110"/>
      <c r="AI78" s="204"/>
      <c r="AJ78" s="102" t="str">
        <f t="shared" si="3"/>
        <v/>
      </c>
      <c r="AK78" s="103" t="str">
        <f>IF(基本データ!$AB78="","",DATEDIF(基本データ!$AB78,$AJ$7,"y"))</f>
        <v/>
      </c>
    </row>
    <row r="79" spans="1:37" x14ac:dyDescent="0.15">
      <c r="A79" s="120"/>
      <c r="B79" s="115"/>
      <c r="C79" s="105"/>
      <c r="D79" s="125"/>
      <c r="E79" s="125"/>
      <c r="F79" s="110"/>
      <c r="G79" s="115"/>
      <c r="H79" s="115"/>
      <c r="I79" s="115"/>
      <c r="J79" s="116"/>
      <c r="K79" s="115"/>
      <c r="L79" s="115"/>
      <c r="M79" s="126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21"/>
      <c r="AB79" s="118"/>
      <c r="AC79" s="161"/>
      <c r="AD79" s="110"/>
      <c r="AE79" s="110"/>
      <c r="AF79" s="110"/>
      <c r="AG79" s="110"/>
      <c r="AH79" s="110"/>
      <c r="AI79" s="204"/>
      <c r="AJ79" s="102" t="str">
        <f t="shared" si="3"/>
        <v/>
      </c>
      <c r="AK79" s="103" t="str">
        <f>IF(基本データ!$AB79="","",DATEDIF(基本データ!$AB79,$AJ$7,"y"))</f>
        <v/>
      </c>
    </row>
    <row r="80" spans="1:37" x14ac:dyDescent="0.15">
      <c r="A80" s="120"/>
      <c r="B80" s="115"/>
      <c r="C80" s="105"/>
      <c r="D80" s="125"/>
      <c r="E80" s="125"/>
      <c r="F80" s="110"/>
      <c r="G80" s="115"/>
      <c r="H80" s="115"/>
      <c r="I80" s="115"/>
      <c r="J80" s="116"/>
      <c r="K80" s="115"/>
      <c r="L80" s="115"/>
      <c r="M80" s="126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21"/>
      <c r="AB80" s="118"/>
      <c r="AC80" s="161"/>
      <c r="AD80" s="110"/>
      <c r="AE80" s="110"/>
      <c r="AF80" s="110"/>
      <c r="AG80" s="110"/>
      <c r="AH80" s="110"/>
      <c r="AI80" s="204"/>
      <c r="AJ80" s="102" t="str">
        <f t="shared" si="3"/>
        <v/>
      </c>
      <c r="AK80" s="103" t="str">
        <f>IF(基本データ!$AB80="","",DATEDIF(基本データ!$AB80,$AJ$7,"y"))</f>
        <v/>
      </c>
    </row>
    <row r="81" spans="1:37" x14ac:dyDescent="0.15">
      <c r="A81" s="120"/>
      <c r="B81" s="115"/>
      <c r="C81" s="105"/>
      <c r="D81" s="125"/>
      <c r="E81" s="125"/>
      <c r="F81" s="110"/>
      <c r="G81" s="115"/>
      <c r="H81" s="115"/>
      <c r="I81" s="115"/>
      <c r="J81" s="116"/>
      <c r="K81" s="115"/>
      <c r="L81" s="115"/>
      <c r="M81" s="126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21"/>
      <c r="AB81" s="118"/>
      <c r="AC81" s="161"/>
      <c r="AD81" s="110"/>
      <c r="AE81" s="110"/>
      <c r="AF81" s="110"/>
      <c r="AG81" s="110"/>
      <c r="AH81" s="110"/>
      <c r="AI81" s="204"/>
      <c r="AJ81" s="102" t="str">
        <f t="shared" si="3"/>
        <v/>
      </c>
      <c r="AK81" s="103" t="str">
        <f>IF(基本データ!$AB81="","",DATEDIF(基本データ!$AB81,$AJ$7,"y"))</f>
        <v/>
      </c>
    </row>
    <row r="82" spans="1:37" x14ac:dyDescent="0.15">
      <c r="A82" s="120"/>
      <c r="B82" s="115"/>
      <c r="C82" s="105"/>
      <c r="D82" s="125"/>
      <c r="E82" s="125"/>
      <c r="F82" s="110"/>
      <c r="G82" s="115"/>
      <c r="H82" s="115"/>
      <c r="I82" s="115"/>
      <c r="J82" s="116"/>
      <c r="K82" s="115"/>
      <c r="L82" s="115"/>
      <c r="M82" s="126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21"/>
      <c r="AB82" s="118"/>
      <c r="AC82" s="161"/>
      <c r="AD82" s="110"/>
      <c r="AE82" s="110"/>
      <c r="AF82" s="110"/>
      <c r="AG82" s="110"/>
      <c r="AH82" s="110"/>
      <c r="AI82" s="204"/>
      <c r="AJ82" s="102" t="str">
        <f t="shared" si="3"/>
        <v/>
      </c>
      <c r="AK82" s="103" t="str">
        <f>IF(基本データ!$AB82="","",DATEDIF(基本データ!$AB82,$AJ$7,"y"))</f>
        <v/>
      </c>
    </row>
    <row r="83" spans="1:37" x14ac:dyDescent="0.15">
      <c r="A83" s="120"/>
      <c r="B83" s="115"/>
      <c r="C83" s="105"/>
      <c r="D83" s="125"/>
      <c r="E83" s="125"/>
      <c r="F83" s="110"/>
      <c r="G83" s="115"/>
      <c r="H83" s="115"/>
      <c r="I83" s="115"/>
      <c r="J83" s="116"/>
      <c r="K83" s="115"/>
      <c r="L83" s="115"/>
      <c r="M83" s="126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21"/>
      <c r="AB83" s="118"/>
      <c r="AC83" s="161"/>
      <c r="AD83" s="110"/>
      <c r="AE83" s="110"/>
      <c r="AF83" s="110"/>
      <c r="AG83" s="110"/>
      <c r="AH83" s="110"/>
      <c r="AI83" s="204"/>
      <c r="AJ83" s="102" t="str">
        <f t="shared" si="3"/>
        <v/>
      </c>
      <c r="AK83" s="103" t="str">
        <f>IF(基本データ!$AB83="","",DATEDIF(基本データ!$AB83,$AJ$7,"y"))</f>
        <v/>
      </c>
    </row>
    <row r="84" spans="1:37" x14ac:dyDescent="0.15">
      <c r="A84" s="120"/>
      <c r="B84" s="115"/>
      <c r="C84" s="105"/>
      <c r="D84" s="125"/>
      <c r="E84" s="125"/>
      <c r="F84" s="110"/>
      <c r="G84" s="115"/>
      <c r="H84" s="115"/>
      <c r="I84" s="115"/>
      <c r="J84" s="116"/>
      <c r="K84" s="115"/>
      <c r="L84" s="115"/>
      <c r="M84" s="126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21"/>
      <c r="AB84" s="118"/>
      <c r="AC84" s="161"/>
      <c r="AD84" s="110"/>
      <c r="AE84" s="110"/>
      <c r="AF84" s="110"/>
      <c r="AG84" s="110"/>
      <c r="AH84" s="110"/>
      <c r="AI84" s="204"/>
      <c r="AJ84" s="102" t="str">
        <f t="shared" si="3"/>
        <v/>
      </c>
      <c r="AK84" s="103" t="str">
        <f>IF(基本データ!$AB84="","",DATEDIF(基本データ!$AB84,$AJ$7,"y"))</f>
        <v/>
      </c>
    </row>
    <row r="85" spans="1:37" x14ac:dyDescent="0.15">
      <c r="A85" s="120"/>
      <c r="B85" s="115"/>
      <c r="C85" s="105"/>
      <c r="D85" s="125"/>
      <c r="E85" s="125"/>
      <c r="F85" s="110"/>
      <c r="G85" s="115"/>
      <c r="H85" s="115"/>
      <c r="I85" s="115"/>
      <c r="J85" s="116"/>
      <c r="K85" s="115"/>
      <c r="L85" s="115"/>
      <c r="M85" s="126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21"/>
      <c r="AB85" s="118"/>
      <c r="AC85" s="161"/>
      <c r="AD85" s="110"/>
      <c r="AE85" s="110"/>
      <c r="AF85" s="110"/>
      <c r="AG85" s="110"/>
      <c r="AH85" s="110"/>
      <c r="AI85" s="204"/>
      <c r="AJ85" s="102" t="str">
        <f t="shared" si="3"/>
        <v/>
      </c>
      <c r="AK85" s="103" t="str">
        <f>IF(基本データ!$AB85="","",DATEDIF(基本データ!$AB85,$AJ$7,"y"))</f>
        <v/>
      </c>
    </row>
    <row r="86" spans="1:37" x14ac:dyDescent="0.15">
      <c r="A86" s="120"/>
      <c r="B86" s="115"/>
      <c r="C86" s="105"/>
      <c r="D86" s="125"/>
      <c r="E86" s="125"/>
      <c r="F86" s="110"/>
      <c r="G86" s="115"/>
      <c r="H86" s="115"/>
      <c r="I86" s="115"/>
      <c r="J86" s="116"/>
      <c r="K86" s="115"/>
      <c r="L86" s="115"/>
      <c r="M86" s="126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21"/>
      <c r="AB86" s="118"/>
      <c r="AC86" s="161"/>
      <c r="AD86" s="110"/>
      <c r="AE86" s="110"/>
      <c r="AF86" s="110"/>
      <c r="AG86" s="110"/>
      <c r="AH86" s="110"/>
      <c r="AI86" s="204"/>
      <c r="AJ86" s="102" t="str">
        <f t="shared" si="3"/>
        <v/>
      </c>
      <c r="AK86" s="103" t="str">
        <f>IF(基本データ!$AB86="","",DATEDIF(基本データ!$AB86,$AJ$7,"y"))</f>
        <v/>
      </c>
    </row>
    <row r="87" spans="1:37" x14ac:dyDescent="0.15">
      <c r="A87" s="120"/>
      <c r="B87" s="115"/>
      <c r="C87" s="105"/>
      <c r="D87" s="125"/>
      <c r="E87" s="125"/>
      <c r="F87" s="110"/>
      <c r="G87" s="115"/>
      <c r="H87" s="115"/>
      <c r="I87" s="115"/>
      <c r="J87" s="116"/>
      <c r="K87" s="115"/>
      <c r="L87" s="115"/>
      <c r="M87" s="126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21"/>
      <c r="AB87" s="118"/>
      <c r="AC87" s="161"/>
      <c r="AD87" s="110"/>
      <c r="AE87" s="110"/>
      <c r="AF87" s="110"/>
      <c r="AG87" s="110"/>
      <c r="AH87" s="110"/>
      <c r="AI87" s="204"/>
      <c r="AJ87" s="102" t="str">
        <f t="shared" si="3"/>
        <v/>
      </c>
      <c r="AK87" s="103" t="str">
        <f>IF(基本データ!$AB87="","",DATEDIF(基本データ!$AB87,$AJ$7,"y"))</f>
        <v/>
      </c>
    </row>
    <row r="88" spans="1:37" x14ac:dyDescent="0.15">
      <c r="A88" s="120"/>
      <c r="B88" s="115"/>
      <c r="C88" s="105"/>
      <c r="D88" s="125"/>
      <c r="E88" s="125"/>
      <c r="F88" s="110"/>
      <c r="G88" s="115"/>
      <c r="H88" s="115"/>
      <c r="I88" s="115"/>
      <c r="J88" s="116"/>
      <c r="K88" s="115"/>
      <c r="L88" s="115"/>
      <c r="M88" s="126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21"/>
      <c r="AB88" s="118"/>
      <c r="AC88" s="161"/>
      <c r="AD88" s="110"/>
      <c r="AE88" s="110"/>
      <c r="AF88" s="110"/>
      <c r="AG88" s="110"/>
      <c r="AH88" s="110"/>
      <c r="AI88" s="204"/>
      <c r="AJ88" s="102" t="str">
        <f t="shared" si="3"/>
        <v/>
      </c>
      <c r="AK88" s="103" t="str">
        <f>IF(基本データ!$AB88="","",DATEDIF(基本データ!$AB88,$AJ$7,"y"))</f>
        <v/>
      </c>
    </row>
    <row r="89" spans="1:37" x14ac:dyDescent="0.15">
      <c r="A89" s="120"/>
      <c r="B89" s="115"/>
      <c r="C89" s="105"/>
      <c r="D89" s="125"/>
      <c r="E89" s="125"/>
      <c r="F89" s="110"/>
      <c r="G89" s="115"/>
      <c r="H89" s="115"/>
      <c r="I89" s="115"/>
      <c r="J89" s="116"/>
      <c r="K89" s="115"/>
      <c r="L89" s="115"/>
      <c r="M89" s="126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21"/>
      <c r="AB89" s="118"/>
      <c r="AC89" s="161"/>
      <c r="AD89" s="110"/>
      <c r="AE89" s="110"/>
      <c r="AF89" s="110"/>
      <c r="AG89" s="110"/>
      <c r="AH89" s="110"/>
      <c r="AI89" s="204"/>
      <c r="AJ89" s="102" t="str">
        <f t="shared" si="3"/>
        <v/>
      </c>
      <c r="AK89" s="103" t="str">
        <f>IF(基本データ!$AB89="","",DATEDIF(基本データ!$AB89,$AJ$7,"y"))</f>
        <v/>
      </c>
    </row>
    <row r="90" spans="1:37" x14ac:dyDescent="0.15">
      <c r="A90" s="120"/>
      <c r="B90" s="115"/>
      <c r="C90" s="105"/>
      <c r="D90" s="125"/>
      <c r="E90" s="125"/>
      <c r="F90" s="110"/>
      <c r="G90" s="115"/>
      <c r="H90" s="115"/>
      <c r="I90" s="115"/>
      <c r="J90" s="116"/>
      <c r="K90" s="115"/>
      <c r="L90" s="115"/>
      <c r="M90" s="126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21"/>
      <c r="AB90" s="118"/>
      <c r="AC90" s="161"/>
      <c r="AD90" s="110"/>
      <c r="AE90" s="110"/>
      <c r="AF90" s="110"/>
      <c r="AG90" s="110"/>
      <c r="AH90" s="110"/>
      <c r="AI90" s="204"/>
      <c r="AJ90" s="102" t="str">
        <f t="shared" si="3"/>
        <v/>
      </c>
      <c r="AK90" s="103" t="str">
        <f>IF(基本データ!$AB90="","",DATEDIF(基本データ!$AB90,$AJ$7,"y"))</f>
        <v/>
      </c>
    </row>
    <row r="91" spans="1:37" x14ac:dyDescent="0.15">
      <c r="A91" s="120"/>
      <c r="B91" s="115"/>
      <c r="C91" s="105"/>
      <c r="D91" s="125"/>
      <c r="E91" s="125"/>
      <c r="F91" s="110"/>
      <c r="G91" s="115"/>
      <c r="H91" s="115"/>
      <c r="I91" s="115"/>
      <c r="J91" s="116"/>
      <c r="K91" s="115"/>
      <c r="L91" s="115"/>
      <c r="M91" s="126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21"/>
      <c r="AB91" s="118"/>
      <c r="AC91" s="161"/>
      <c r="AD91" s="110"/>
      <c r="AE91" s="110"/>
      <c r="AF91" s="110"/>
      <c r="AG91" s="110"/>
      <c r="AH91" s="110"/>
      <c r="AI91" s="204"/>
      <c r="AJ91" s="102" t="str">
        <f t="shared" si="3"/>
        <v/>
      </c>
      <c r="AK91" s="103" t="str">
        <f>IF(基本データ!$AB91="","",DATEDIF(基本データ!$AB91,$AJ$7,"y"))</f>
        <v/>
      </c>
    </row>
    <row r="92" spans="1:37" x14ac:dyDescent="0.15">
      <c r="A92" s="120"/>
      <c r="B92" s="115"/>
      <c r="C92" s="105"/>
      <c r="D92" s="125"/>
      <c r="E92" s="125"/>
      <c r="F92" s="110"/>
      <c r="G92" s="115"/>
      <c r="H92" s="115"/>
      <c r="I92" s="115"/>
      <c r="J92" s="116"/>
      <c r="K92" s="115"/>
      <c r="L92" s="115"/>
      <c r="M92" s="126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21"/>
      <c r="AB92" s="118"/>
      <c r="AC92" s="161"/>
      <c r="AD92" s="110"/>
      <c r="AE92" s="110"/>
      <c r="AF92" s="110"/>
      <c r="AG92" s="110"/>
      <c r="AH92" s="110"/>
      <c r="AI92" s="204"/>
      <c r="AJ92" s="102" t="str">
        <f t="shared" si="3"/>
        <v/>
      </c>
      <c r="AK92" s="103" t="str">
        <f>IF(基本データ!$AB92="","",DATEDIF(基本データ!$AB92,$AJ$7,"y"))</f>
        <v/>
      </c>
    </row>
    <row r="93" spans="1:37" x14ac:dyDescent="0.15">
      <c r="A93" s="120"/>
      <c r="B93" s="115"/>
      <c r="C93" s="105"/>
      <c r="D93" s="125"/>
      <c r="E93" s="125"/>
      <c r="F93" s="110"/>
      <c r="G93" s="115"/>
      <c r="H93" s="115"/>
      <c r="I93" s="115"/>
      <c r="J93" s="116"/>
      <c r="K93" s="115"/>
      <c r="L93" s="115"/>
      <c r="M93" s="126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21"/>
      <c r="AB93" s="118"/>
      <c r="AC93" s="161"/>
      <c r="AD93" s="110"/>
      <c r="AE93" s="110"/>
      <c r="AF93" s="110"/>
      <c r="AG93" s="110"/>
      <c r="AH93" s="110"/>
      <c r="AI93" s="204"/>
      <c r="AJ93" s="102" t="str">
        <f t="shared" si="3"/>
        <v/>
      </c>
      <c r="AK93" s="103" t="str">
        <f>IF(基本データ!$AB93="","",DATEDIF(基本データ!$AB93,$AJ$7,"y"))</f>
        <v/>
      </c>
    </row>
    <row r="94" spans="1:37" x14ac:dyDescent="0.15">
      <c r="A94" s="120"/>
      <c r="B94" s="115"/>
      <c r="C94" s="105"/>
      <c r="D94" s="125"/>
      <c r="E94" s="125"/>
      <c r="F94" s="110"/>
      <c r="G94" s="115"/>
      <c r="H94" s="115"/>
      <c r="I94" s="115"/>
      <c r="J94" s="116"/>
      <c r="K94" s="115"/>
      <c r="L94" s="115"/>
      <c r="M94" s="126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21"/>
      <c r="AB94" s="118"/>
      <c r="AC94" s="161"/>
      <c r="AD94" s="110"/>
      <c r="AE94" s="110"/>
      <c r="AF94" s="110"/>
      <c r="AG94" s="110"/>
      <c r="AH94" s="110"/>
      <c r="AI94" s="204"/>
      <c r="AJ94" s="102" t="str">
        <f t="shared" si="3"/>
        <v/>
      </c>
      <c r="AK94" s="103" t="str">
        <f>IF(基本データ!$AB94="","",DATEDIF(基本データ!$AB94,$AJ$7,"y"))</f>
        <v/>
      </c>
    </row>
    <row r="95" spans="1:37" x14ac:dyDescent="0.15">
      <c r="A95" s="120"/>
      <c r="B95" s="115"/>
      <c r="C95" s="105"/>
      <c r="D95" s="125"/>
      <c r="E95" s="125"/>
      <c r="F95" s="110"/>
      <c r="G95" s="115"/>
      <c r="H95" s="115"/>
      <c r="I95" s="115"/>
      <c r="J95" s="116"/>
      <c r="K95" s="115"/>
      <c r="L95" s="115"/>
      <c r="M95" s="126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21"/>
      <c r="AB95" s="118"/>
      <c r="AC95" s="161"/>
      <c r="AD95" s="110"/>
      <c r="AE95" s="110"/>
      <c r="AF95" s="110"/>
      <c r="AG95" s="110"/>
      <c r="AH95" s="110"/>
      <c r="AI95" s="204"/>
      <c r="AJ95" s="102" t="str">
        <f t="shared" si="3"/>
        <v/>
      </c>
      <c r="AK95" s="103" t="str">
        <f>IF(基本データ!$AB95="","",DATEDIF(基本データ!$AB95,$AJ$7,"y"))</f>
        <v/>
      </c>
    </row>
    <row r="96" spans="1:37" x14ac:dyDescent="0.15">
      <c r="A96" s="120"/>
      <c r="B96" s="115"/>
      <c r="C96" s="105"/>
      <c r="D96" s="125"/>
      <c r="E96" s="125"/>
      <c r="F96" s="110"/>
      <c r="G96" s="115"/>
      <c r="H96" s="115"/>
      <c r="I96" s="115"/>
      <c r="J96" s="116"/>
      <c r="K96" s="115"/>
      <c r="L96" s="115"/>
      <c r="M96" s="126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21"/>
      <c r="AB96" s="118"/>
      <c r="AC96" s="161"/>
      <c r="AD96" s="110"/>
      <c r="AE96" s="110"/>
      <c r="AF96" s="110"/>
      <c r="AG96" s="110"/>
      <c r="AH96" s="110"/>
      <c r="AI96" s="204"/>
      <c r="AJ96" s="102" t="str">
        <f t="shared" si="3"/>
        <v/>
      </c>
      <c r="AK96" s="103" t="str">
        <f>IF(基本データ!$AB96="","",DATEDIF(基本データ!$AB96,$AJ$7,"y"))</f>
        <v/>
      </c>
    </row>
    <row r="97" spans="1:37" x14ac:dyDescent="0.15">
      <c r="A97" s="120"/>
      <c r="B97" s="115"/>
      <c r="C97" s="105"/>
      <c r="D97" s="125"/>
      <c r="E97" s="125"/>
      <c r="F97" s="110"/>
      <c r="G97" s="115"/>
      <c r="H97" s="115"/>
      <c r="I97" s="115"/>
      <c r="J97" s="116"/>
      <c r="K97" s="115"/>
      <c r="L97" s="115"/>
      <c r="M97" s="126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21"/>
      <c r="AB97" s="118"/>
      <c r="AC97" s="161"/>
      <c r="AD97" s="110"/>
      <c r="AE97" s="110"/>
      <c r="AF97" s="110"/>
      <c r="AG97" s="110"/>
      <c r="AH97" s="110"/>
      <c r="AI97" s="204"/>
      <c r="AJ97" s="102" t="str">
        <f t="shared" si="3"/>
        <v/>
      </c>
      <c r="AK97" s="103" t="str">
        <f>IF(基本データ!$AB97="","",DATEDIF(基本データ!$AB97,$AJ$7,"y"))</f>
        <v/>
      </c>
    </row>
    <row r="98" spans="1:37" x14ac:dyDescent="0.15">
      <c r="A98" s="120"/>
      <c r="B98" s="115"/>
      <c r="C98" s="105"/>
      <c r="D98" s="125"/>
      <c r="E98" s="125"/>
      <c r="F98" s="110"/>
      <c r="G98" s="115"/>
      <c r="H98" s="115"/>
      <c r="I98" s="115"/>
      <c r="J98" s="116"/>
      <c r="K98" s="115"/>
      <c r="L98" s="115"/>
      <c r="M98" s="126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21"/>
      <c r="AB98" s="118"/>
      <c r="AC98" s="161"/>
      <c r="AD98" s="110"/>
      <c r="AE98" s="110"/>
      <c r="AF98" s="110"/>
      <c r="AG98" s="110"/>
      <c r="AH98" s="110"/>
      <c r="AI98" s="204"/>
      <c r="AJ98" s="102" t="str">
        <f t="shared" si="3"/>
        <v/>
      </c>
      <c r="AK98" s="103" t="str">
        <f>IF(基本データ!$AB98="","",DATEDIF(基本データ!$AB98,$AJ$7,"y"))</f>
        <v/>
      </c>
    </row>
    <row r="99" spans="1:37" x14ac:dyDescent="0.15">
      <c r="A99" s="120"/>
      <c r="B99" s="115"/>
      <c r="C99" s="105"/>
      <c r="D99" s="125"/>
      <c r="E99" s="125"/>
      <c r="F99" s="110"/>
      <c r="G99" s="115"/>
      <c r="H99" s="115"/>
      <c r="I99" s="115"/>
      <c r="J99" s="116"/>
      <c r="K99" s="115"/>
      <c r="L99" s="115"/>
      <c r="M99" s="126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21"/>
      <c r="AB99" s="118"/>
      <c r="AC99" s="161"/>
      <c r="AD99" s="110"/>
      <c r="AE99" s="110"/>
      <c r="AF99" s="110"/>
      <c r="AG99" s="110"/>
      <c r="AH99" s="110"/>
      <c r="AI99" s="204"/>
      <c r="AJ99" s="102" t="str">
        <f t="shared" si="3"/>
        <v/>
      </c>
      <c r="AK99" s="103" t="str">
        <f>IF(基本データ!$AB99="","",DATEDIF(基本データ!$AB99,$AJ$7,"y"))</f>
        <v/>
      </c>
    </row>
    <row r="100" spans="1:37" x14ac:dyDescent="0.15">
      <c r="A100" s="120"/>
      <c r="B100" s="115"/>
      <c r="C100" s="105"/>
      <c r="D100" s="125"/>
      <c r="E100" s="125"/>
      <c r="F100" s="110"/>
      <c r="G100" s="115"/>
      <c r="H100" s="115"/>
      <c r="I100" s="115"/>
      <c r="J100" s="116"/>
      <c r="K100" s="115"/>
      <c r="L100" s="115"/>
      <c r="M100" s="126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21"/>
      <c r="AB100" s="118"/>
      <c r="AC100" s="161"/>
      <c r="AD100" s="110"/>
      <c r="AE100" s="110"/>
      <c r="AF100" s="110"/>
      <c r="AG100" s="110"/>
      <c r="AH100" s="110"/>
      <c r="AI100" s="204"/>
      <c r="AJ100" s="102" t="str">
        <f t="shared" si="3"/>
        <v/>
      </c>
      <c r="AK100" s="103" t="str">
        <f>IF(基本データ!$AB100="","",DATEDIF(基本データ!$AB100,$AJ$7,"y"))</f>
        <v/>
      </c>
    </row>
    <row r="101" spans="1:37" x14ac:dyDescent="0.15">
      <c r="A101" s="120"/>
      <c r="B101" s="115"/>
      <c r="C101" s="105"/>
      <c r="D101" s="125"/>
      <c r="E101" s="125"/>
      <c r="F101" s="110"/>
      <c r="G101" s="115"/>
      <c r="H101" s="115"/>
      <c r="I101" s="115"/>
      <c r="J101" s="116"/>
      <c r="K101" s="115"/>
      <c r="L101" s="115"/>
      <c r="M101" s="126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21"/>
      <c r="AB101" s="118"/>
      <c r="AC101" s="161"/>
      <c r="AD101" s="110"/>
      <c r="AE101" s="110"/>
      <c r="AF101" s="110"/>
      <c r="AG101" s="110"/>
      <c r="AH101" s="110"/>
      <c r="AI101" s="204"/>
      <c r="AJ101" s="102" t="str">
        <f t="shared" si="3"/>
        <v/>
      </c>
      <c r="AK101" s="103" t="str">
        <f>IF(基本データ!$AB101="","",DATEDIF(基本データ!$AB101,$AJ$7,"y"))</f>
        <v/>
      </c>
    </row>
    <row r="102" spans="1:37" x14ac:dyDescent="0.15">
      <c r="A102" s="120"/>
      <c r="B102" s="115"/>
      <c r="C102" s="105"/>
      <c r="D102" s="125"/>
      <c r="E102" s="125"/>
      <c r="F102" s="110"/>
      <c r="G102" s="115"/>
      <c r="H102" s="115"/>
      <c r="I102" s="115"/>
      <c r="J102" s="116"/>
      <c r="K102" s="115"/>
      <c r="L102" s="115"/>
      <c r="M102" s="126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21"/>
      <c r="AB102" s="118"/>
      <c r="AC102" s="161"/>
      <c r="AD102" s="110"/>
      <c r="AE102" s="110"/>
      <c r="AF102" s="110"/>
      <c r="AG102" s="110"/>
      <c r="AH102" s="110"/>
      <c r="AI102" s="204"/>
      <c r="AJ102" s="102" t="str">
        <f t="shared" si="3"/>
        <v/>
      </c>
      <c r="AK102" s="103" t="str">
        <f>IF(基本データ!$AB102="","",DATEDIF(基本データ!$AB102,$AJ$7,"y"))</f>
        <v/>
      </c>
    </row>
    <row r="103" spans="1:37" x14ac:dyDescent="0.15">
      <c r="A103" s="120"/>
      <c r="B103" s="115"/>
      <c r="C103" s="105"/>
      <c r="D103" s="125"/>
      <c r="E103" s="125"/>
      <c r="F103" s="110"/>
      <c r="G103" s="115"/>
      <c r="H103" s="115"/>
      <c r="I103" s="115"/>
      <c r="J103" s="116"/>
      <c r="K103" s="115"/>
      <c r="L103" s="115"/>
      <c r="M103" s="126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21"/>
      <c r="AB103" s="118"/>
      <c r="AC103" s="161"/>
      <c r="AD103" s="110"/>
      <c r="AE103" s="110"/>
      <c r="AF103" s="110"/>
      <c r="AG103" s="110"/>
      <c r="AH103" s="110"/>
      <c r="AI103" s="204"/>
      <c r="AJ103" s="102" t="str">
        <f t="shared" si="3"/>
        <v/>
      </c>
      <c r="AK103" s="103" t="str">
        <f>IF(基本データ!$AB103="","",DATEDIF(基本データ!$AB103,$AJ$7,"y"))</f>
        <v/>
      </c>
    </row>
    <row r="104" spans="1:37" x14ac:dyDescent="0.15">
      <c r="A104" s="120"/>
      <c r="B104" s="115"/>
      <c r="C104" s="105"/>
      <c r="D104" s="125"/>
      <c r="E104" s="125"/>
      <c r="F104" s="110"/>
      <c r="G104" s="115"/>
      <c r="H104" s="115"/>
      <c r="I104" s="115"/>
      <c r="J104" s="116"/>
      <c r="K104" s="115"/>
      <c r="L104" s="115"/>
      <c r="M104" s="126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21"/>
      <c r="AB104" s="118"/>
      <c r="AC104" s="161"/>
      <c r="AD104" s="110"/>
      <c r="AE104" s="110"/>
      <c r="AF104" s="110"/>
      <c r="AG104" s="110"/>
      <c r="AH104" s="110"/>
      <c r="AI104" s="204"/>
      <c r="AJ104" s="102" t="str">
        <f t="shared" si="3"/>
        <v/>
      </c>
      <c r="AK104" s="103" t="str">
        <f>IF(基本データ!$AB104="","",DATEDIF(基本データ!$AB104,$AJ$7,"y"))</f>
        <v/>
      </c>
    </row>
    <row r="105" spans="1:37" x14ac:dyDescent="0.15">
      <c r="A105" s="120"/>
      <c r="B105" s="115"/>
      <c r="C105" s="105"/>
      <c r="D105" s="125"/>
      <c r="E105" s="125"/>
      <c r="F105" s="110"/>
      <c r="G105" s="115"/>
      <c r="H105" s="115"/>
      <c r="I105" s="115"/>
      <c r="J105" s="116"/>
      <c r="K105" s="115"/>
      <c r="L105" s="115"/>
      <c r="M105" s="126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21"/>
      <c r="AB105" s="118"/>
      <c r="AC105" s="161"/>
      <c r="AD105" s="110"/>
      <c r="AE105" s="110"/>
      <c r="AF105" s="110"/>
      <c r="AG105" s="110"/>
      <c r="AH105" s="110"/>
      <c r="AI105" s="204"/>
      <c r="AJ105" s="102" t="str">
        <f t="shared" si="3"/>
        <v/>
      </c>
      <c r="AK105" s="103" t="str">
        <f>IF(基本データ!$AB105="","",DATEDIF(基本データ!$AB105,$AJ$7,"y"))</f>
        <v/>
      </c>
    </row>
    <row r="106" spans="1:37" x14ac:dyDescent="0.15">
      <c r="A106" s="120"/>
      <c r="B106" s="115"/>
      <c r="C106" s="105"/>
      <c r="D106" s="125"/>
      <c r="E106" s="125"/>
      <c r="F106" s="110"/>
      <c r="G106" s="115"/>
      <c r="H106" s="115"/>
      <c r="I106" s="115"/>
      <c r="J106" s="116"/>
      <c r="K106" s="115"/>
      <c r="L106" s="115"/>
      <c r="M106" s="126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21"/>
      <c r="AB106" s="118"/>
      <c r="AC106" s="161"/>
      <c r="AD106" s="110"/>
      <c r="AE106" s="110"/>
      <c r="AF106" s="110"/>
      <c r="AG106" s="110"/>
      <c r="AH106" s="110"/>
      <c r="AI106" s="204"/>
      <c r="AJ106" s="102" t="str">
        <f t="shared" si="3"/>
        <v/>
      </c>
      <c r="AK106" s="103" t="str">
        <f>IF(基本データ!$AB106="","",DATEDIF(基本データ!$AB106,$AJ$7,"y"))</f>
        <v/>
      </c>
    </row>
    <row r="107" spans="1:37" x14ac:dyDescent="0.15">
      <c r="A107" s="120"/>
      <c r="B107" s="115"/>
      <c r="C107" s="105"/>
      <c r="D107" s="125"/>
      <c r="E107" s="125"/>
      <c r="F107" s="110"/>
      <c r="G107" s="115"/>
      <c r="H107" s="115"/>
      <c r="I107" s="115"/>
      <c r="J107" s="116"/>
      <c r="K107" s="115"/>
      <c r="L107" s="115"/>
      <c r="M107" s="126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21"/>
      <c r="AB107" s="118"/>
      <c r="AC107" s="161"/>
      <c r="AD107" s="110"/>
      <c r="AE107" s="110"/>
      <c r="AF107" s="110"/>
      <c r="AG107" s="110"/>
      <c r="AH107" s="110"/>
      <c r="AI107" s="204"/>
      <c r="AJ107" s="102" t="str">
        <f t="shared" si="3"/>
        <v/>
      </c>
      <c r="AK107" s="103" t="str">
        <f>IF(基本データ!$AB107="","",DATEDIF(基本データ!$AB107,$AJ$7,"y"))</f>
        <v/>
      </c>
    </row>
    <row r="108" spans="1:37" x14ac:dyDescent="0.15">
      <c r="A108" s="120"/>
      <c r="B108" s="115"/>
      <c r="C108" s="105"/>
      <c r="D108" s="125"/>
      <c r="E108" s="125"/>
      <c r="F108" s="110"/>
      <c r="G108" s="115"/>
      <c r="H108" s="115"/>
      <c r="I108" s="115"/>
      <c r="J108" s="116"/>
      <c r="K108" s="115"/>
      <c r="L108" s="115"/>
      <c r="M108" s="126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21"/>
      <c r="AB108" s="118"/>
      <c r="AC108" s="161"/>
      <c r="AD108" s="110"/>
      <c r="AE108" s="110"/>
      <c r="AF108" s="110"/>
      <c r="AG108" s="110"/>
      <c r="AH108" s="110"/>
      <c r="AI108" s="204"/>
      <c r="AJ108" s="102" t="str">
        <f t="shared" si="3"/>
        <v/>
      </c>
      <c r="AK108" s="103" t="str">
        <f>IF(基本データ!$AB108="","",DATEDIF(基本データ!$AB108,$AJ$7,"y"))</f>
        <v/>
      </c>
    </row>
    <row r="109" spans="1:37" x14ac:dyDescent="0.15">
      <c r="A109" s="120"/>
      <c r="B109" s="115"/>
      <c r="C109" s="105"/>
      <c r="D109" s="125"/>
      <c r="E109" s="125"/>
      <c r="F109" s="110"/>
      <c r="G109" s="115"/>
      <c r="H109" s="115"/>
      <c r="I109" s="115"/>
      <c r="J109" s="116"/>
      <c r="K109" s="115"/>
      <c r="L109" s="115"/>
      <c r="M109" s="126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21"/>
      <c r="AB109" s="118"/>
      <c r="AC109" s="161"/>
      <c r="AD109" s="110"/>
      <c r="AE109" s="110"/>
      <c r="AF109" s="110"/>
      <c r="AG109" s="110"/>
      <c r="AH109" s="110"/>
      <c r="AI109" s="204"/>
      <c r="AJ109" s="102" t="str">
        <f t="shared" si="3"/>
        <v/>
      </c>
      <c r="AK109" s="103" t="str">
        <f>IF(基本データ!$AB109="","",DATEDIF(基本データ!$AB109,$AJ$7,"y"))</f>
        <v/>
      </c>
    </row>
    <row r="110" spans="1:37" x14ac:dyDescent="0.15">
      <c r="A110" s="120"/>
      <c r="B110" s="115"/>
      <c r="C110" s="105"/>
      <c r="D110" s="125"/>
      <c r="E110" s="125"/>
      <c r="F110" s="110"/>
      <c r="G110" s="115"/>
      <c r="H110" s="115"/>
      <c r="I110" s="115"/>
      <c r="J110" s="116"/>
      <c r="K110" s="115"/>
      <c r="L110" s="115"/>
      <c r="M110" s="126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21"/>
      <c r="AB110" s="118"/>
      <c r="AC110" s="161"/>
      <c r="AD110" s="110"/>
      <c r="AE110" s="110"/>
      <c r="AF110" s="110"/>
      <c r="AG110" s="110"/>
      <c r="AH110" s="110"/>
      <c r="AI110" s="204"/>
      <c r="AJ110" s="102" t="str">
        <f t="shared" si="3"/>
        <v/>
      </c>
      <c r="AK110" s="103" t="str">
        <f>IF(基本データ!$AB110="","",DATEDIF(基本データ!$AB110,$AJ$7,"y"))</f>
        <v/>
      </c>
    </row>
  </sheetData>
  <sheetProtection algorithmName="SHA-512" hashValue="o7VvjHWCesGjRrJAF+eKI0pCl1lEeMwOidMH4iT5eAxOSVQYlyJbBigiQzSZ5uAVZjdUGiHGLone/fkV+lhqiQ==" saltValue="mlW/jilgU5dh/LspdrjplA==" spinCount="100000" sheet="1" selectLockedCells="1"/>
  <mergeCells count="28">
    <mergeCell ref="AA9:AA10"/>
    <mergeCell ref="AF9:AF10"/>
    <mergeCell ref="AH9:AH10"/>
    <mergeCell ref="AB9:AB10"/>
    <mergeCell ref="AC9:AC10"/>
    <mergeCell ref="AE9:AE10"/>
    <mergeCell ref="AG9:AG10"/>
    <mergeCell ref="A9:A10"/>
    <mergeCell ref="C9:C10"/>
    <mergeCell ref="D9:D10"/>
    <mergeCell ref="E9:E10"/>
    <mergeCell ref="F9:F10"/>
    <mergeCell ref="AJ9:AJ10"/>
    <mergeCell ref="AK9:AK10"/>
    <mergeCell ref="B9:B10"/>
    <mergeCell ref="H9:H10"/>
    <mergeCell ref="I9:I10"/>
    <mergeCell ref="J9:J10"/>
    <mergeCell ref="K9:K10"/>
    <mergeCell ref="L9:L10"/>
    <mergeCell ref="N9:Q9"/>
    <mergeCell ref="R9:U9"/>
    <mergeCell ref="AI9:AI10"/>
    <mergeCell ref="M9:M10"/>
    <mergeCell ref="G9:G10"/>
    <mergeCell ref="V9:Y9"/>
    <mergeCell ref="AD9:AD10"/>
    <mergeCell ref="Z9:Z10"/>
  </mergeCells>
  <phoneticPr fontId="3"/>
  <dataValidations count="10">
    <dataValidation imeMode="halfAlpha" allowBlank="1" showInputMessage="1" showErrorMessage="1" sqref="AB34:AB35" xr:uid="{00000000-0002-0000-0000-000000000000}"/>
    <dataValidation type="list" allowBlank="1" showInputMessage="1" promptTitle="健康保険種類" prompt="加入している健康保険の種類を選んでください。_x000a_健康保険組合．協会けんぽ．建設国保．国民健康保険．_x000a_適用除外(※後期高齢者の場合、日雇い労働者、アルバイト等)" sqref="AC11" xr:uid="{00000000-0002-0000-0000-000001000000}">
      <formula1>"健康保険組合,協会けんぽ,建設国保,国民健康保険,適用除外"</formula1>
    </dataValidation>
    <dataValidation type="list" allowBlank="1" promptTitle="健康保険種類" prompt="加入している健康保険の種類を選んでください。_x000a_健康保険組合．協会けんぽ．建設国保．国民健康保険．_x000a_適用除外(※後期高齢者の場合、日雇い労働者、アルバイト等)" sqref="AC38:AC110" xr:uid="{00000000-0002-0000-0000-000002000000}">
      <formula1>"健康保険組合,協会けんぽ,兼摂国保,国民健康保険,適用除外"</formula1>
    </dataValidation>
    <dataValidation type="list" allowBlank="1" showInputMessage="1" promptTitle="年金保険の種類" prompt="ドロップダウンリストから_x000a_選んでください。_x000a_厚生年金．国民年金．受給者．_x000a_" sqref="AE11" xr:uid="{00000000-0002-0000-0000-000003000000}">
      <formula1>"厚生年金,国民年金,受給者"</formula1>
    </dataValidation>
    <dataValidation type="list" allowBlank="1" promptTitle="健康保険種類" prompt="加入している健康保険の種類を選んでください。_x000a_健康保険組合．協会けんぽ．建設国保．国民健康保険．_x000a_適用除外(※後期高齢者の場合、日雇い労働者、アルバイト等)" sqref="AC12:AC37" xr:uid="{00000000-0002-0000-0000-000004000000}">
      <formula1>"健康保険組合,協会けんぽ,建設国保,国民健康保険,適用除外"</formula1>
    </dataValidation>
    <dataValidation type="list" allowBlank="1" promptTitle="年金保険の種類" prompt="厚生年金．国民年金．受給者．_x000a_から選んでください。" sqref="AE12:AE40" xr:uid="{00000000-0002-0000-0000-000005000000}">
      <formula1>"厚生年金,国民年金,受給者"</formula1>
    </dataValidation>
    <dataValidation type="list" allowBlank="1" showInputMessage="1" promptTitle="雇用保険の種類" prompt="ドロップダウンリストから_x000a_いづれかを選んでください。_x000a_空白(通常の作業員の場合)_x000a_日雇保険(日雇い労働被保険者の場合)_x000a_適用除外(事業主やその親族)" sqref="AG11" xr:uid="{00000000-0002-0000-0000-000006000000}">
      <formula1>"　　,日雇保険,適用除外"</formula1>
    </dataValidation>
    <dataValidation type="list" allowBlank="1" promptTitle="雇用保険の種類" prompt="いづれかを選んでください。_x000a_空白(通常の作業員の場合)_x000a_雇用保険(日雇い労働被保険者の場合)_x000a_適用除外(事業主やその親族)" sqref="AG12:AG40" xr:uid="{00000000-0002-0000-0000-000007000000}">
      <formula1>"　　,日雇保険,適用除外"</formula1>
    </dataValidation>
    <dataValidation type="list" allowBlank="1" showInputMessage="1" showErrorMessage="1" promptTitle="建退共加入の有無" prompt="ドロップダウンリストから_x000a_選んでください。_x000a_有_x000a_無" sqref="AI11" xr:uid="{00000000-0002-0000-0000-000008000000}">
      <formula1>"有,無,　"</formula1>
    </dataValidation>
    <dataValidation type="list" allowBlank="1" showInputMessage="1" showErrorMessage="1" sqref="AI12:AI110" xr:uid="{00000000-0002-0000-0000-000009000000}">
      <formula1>"有,無,　"</formula1>
    </dataValidation>
  </dataValidations>
  <pageMargins left="0.75" right="0.75" top="1" bottom="1" header="0.51200000000000001" footer="0.51200000000000001"/>
  <pageSetup paperSize="8" scale="43" fitToHeight="0" orientation="landscape" horizontalDpi="360" verticalDpi="36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200"/>
  <sheetViews>
    <sheetView tabSelected="1" workbookViewId="0">
      <selection activeCell="C11" sqref="C11"/>
    </sheetView>
  </sheetViews>
  <sheetFormatPr defaultRowHeight="13.5" x14ac:dyDescent="0.15"/>
  <cols>
    <col min="1" max="1" width="13.5" customWidth="1"/>
    <col min="3" max="3" width="18" customWidth="1"/>
    <col min="12" max="12" width="2.5" customWidth="1"/>
  </cols>
  <sheetData>
    <row r="1" spans="1:11" x14ac:dyDescent="0.15">
      <c r="A1" s="48" t="s">
        <v>149</v>
      </c>
      <c r="B1" s="49" t="s">
        <v>150</v>
      </c>
      <c r="C1" s="48" t="s">
        <v>151</v>
      </c>
    </row>
    <row r="2" spans="1:11" x14ac:dyDescent="0.15">
      <c r="C2" t="s">
        <v>152</v>
      </c>
    </row>
    <row r="4" spans="1:11" x14ac:dyDescent="0.15">
      <c r="B4" s="49" t="s">
        <v>153</v>
      </c>
      <c r="C4" s="48" t="s">
        <v>154</v>
      </c>
    </row>
    <row r="5" spans="1:11" x14ac:dyDescent="0.15">
      <c r="C5" t="s">
        <v>383</v>
      </c>
    </row>
    <row r="6" spans="1:11" x14ac:dyDescent="0.15">
      <c r="C6" t="s">
        <v>384</v>
      </c>
    </row>
    <row r="7" spans="1:11" x14ac:dyDescent="0.15">
      <c r="C7" t="s">
        <v>148</v>
      </c>
    </row>
    <row r="10" spans="1:11" ht="14.25" thickBot="1" x14ac:dyDescent="0.2">
      <c r="B10" t="s">
        <v>382</v>
      </c>
    </row>
    <row r="11" spans="1:11" x14ac:dyDescent="0.15">
      <c r="B11" t="s">
        <v>118</v>
      </c>
      <c r="C11" s="51" t="s">
        <v>207</v>
      </c>
      <c r="E11" s="49" t="s">
        <v>155</v>
      </c>
      <c r="F11" s="48" t="s">
        <v>156</v>
      </c>
    </row>
    <row r="12" spans="1:11" ht="14.25" thickBot="1" x14ac:dyDescent="0.2">
      <c r="B12" t="s">
        <v>119</v>
      </c>
      <c r="C12" s="52" t="s">
        <v>208</v>
      </c>
    </row>
    <row r="13" spans="1:11" ht="14.25" thickBot="1" x14ac:dyDescent="0.2">
      <c r="B13" t="s">
        <v>120</v>
      </c>
      <c r="C13" s="52" t="s">
        <v>209</v>
      </c>
      <c r="E13" t="s">
        <v>17</v>
      </c>
      <c r="G13" s="217" t="s">
        <v>161</v>
      </c>
      <c r="H13" s="218"/>
      <c r="I13" s="218"/>
      <c r="J13" s="218"/>
      <c r="K13" s="219"/>
    </row>
    <row r="14" spans="1:11" ht="14.25" thickBot="1" x14ac:dyDescent="0.2">
      <c r="B14" t="s">
        <v>121</v>
      </c>
      <c r="C14" s="52" t="s">
        <v>210</v>
      </c>
    </row>
    <row r="15" spans="1:11" ht="14.25" thickBot="1" x14ac:dyDescent="0.2">
      <c r="B15" t="s">
        <v>122</v>
      </c>
      <c r="C15" s="52" t="s">
        <v>211</v>
      </c>
      <c r="E15" t="s">
        <v>30</v>
      </c>
      <c r="G15" s="217" t="s">
        <v>162</v>
      </c>
      <c r="H15" s="218"/>
      <c r="I15" s="218"/>
      <c r="J15" s="218"/>
      <c r="K15" s="219"/>
    </row>
    <row r="16" spans="1:11" ht="14.25" thickBot="1" x14ac:dyDescent="0.2">
      <c r="B16" t="s">
        <v>123</v>
      </c>
      <c r="C16" s="52" t="s">
        <v>212</v>
      </c>
    </row>
    <row r="17" spans="2:13" ht="14.25" thickBot="1" x14ac:dyDescent="0.2">
      <c r="B17" t="s">
        <v>124</v>
      </c>
      <c r="C17" s="52" t="s">
        <v>213</v>
      </c>
      <c r="E17" t="s">
        <v>157</v>
      </c>
      <c r="G17" s="220">
        <v>44197</v>
      </c>
      <c r="H17" s="221"/>
      <c r="I17" s="221"/>
      <c r="J17" s="221"/>
      <c r="K17" s="222"/>
    </row>
    <row r="18" spans="2:13" x14ac:dyDescent="0.15">
      <c r="B18" t="s">
        <v>125</v>
      </c>
      <c r="C18" s="52" t="s">
        <v>214</v>
      </c>
      <c r="G18" t="s">
        <v>430</v>
      </c>
    </row>
    <row r="19" spans="2:13" ht="14.25" thickBot="1" x14ac:dyDescent="0.2">
      <c r="B19" t="s">
        <v>126</v>
      </c>
      <c r="C19" s="52" t="s">
        <v>215</v>
      </c>
    </row>
    <row r="20" spans="2:13" ht="14.25" thickBot="1" x14ac:dyDescent="0.2">
      <c r="B20" t="s">
        <v>127</v>
      </c>
      <c r="C20" s="52" t="s">
        <v>216</v>
      </c>
      <c r="E20" t="s">
        <v>158</v>
      </c>
      <c r="G20" s="220">
        <v>44197</v>
      </c>
      <c r="H20" s="221"/>
      <c r="I20" s="221"/>
      <c r="J20" s="221"/>
      <c r="K20" s="222"/>
    </row>
    <row r="21" spans="2:13" x14ac:dyDescent="0.15">
      <c r="B21" t="s">
        <v>128</v>
      </c>
      <c r="C21" s="52" t="s">
        <v>217</v>
      </c>
      <c r="G21" t="s">
        <v>431</v>
      </c>
    </row>
    <row r="22" spans="2:13" ht="14.25" thickBot="1" x14ac:dyDescent="0.2">
      <c r="B22" t="s">
        <v>129</v>
      </c>
      <c r="C22" s="52" t="s">
        <v>218</v>
      </c>
      <c r="M22" t="s">
        <v>415</v>
      </c>
    </row>
    <row r="23" spans="2:13" ht="14.25" thickBot="1" x14ac:dyDescent="0.2">
      <c r="B23" t="s">
        <v>130</v>
      </c>
      <c r="C23" s="52" t="s">
        <v>219</v>
      </c>
      <c r="E23" t="s">
        <v>159</v>
      </c>
      <c r="G23" s="217" t="s">
        <v>164</v>
      </c>
      <c r="H23" s="218"/>
      <c r="I23" s="218"/>
      <c r="J23" s="218"/>
      <c r="K23" s="219"/>
      <c r="M23" s="170"/>
    </row>
    <row r="24" spans="2:13" ht="14.25" thickBot="1" x14ac:dyDescent="0.2">
      <c r="B24" t="s">
        <v>131</v>
      </c>
      <c r="C24" s="52" t="s">
        <v>220</v>
      </c>
      <c r="M24" t="s">
        <v>419</v>
      </c>
    </row>
    <row r="25" spans="2:13" ht="14.25" thickBot="1" x14ac:dyDescent="0.2">
      <c r="B25" t="s">
        <v>132</v>
      </c>
      <c r="C25" s="52" t="s">
        <v>221</v>
      </c>
      <c r="E25" s="54" t="s">
        <v>385</v>
      </c>
      <c r="F25" t="s">
        <v>160</v>
      </c>
      <c r="G25" s="217" t="s">
        <v>163</v>
      </c>
      <c r="H25" s="218"/>
      <c r="I25" s="218"/>
      <c r="J25" s="218"/>
      <c r="K25" s="219"/>
      <c r="M25" s="170" t="s">
        <v>416</v>
      </c>
    </row>
    <row r="26" spans="2:13" x14ac:dyDescent="0.15">
      <c r="B26" t="s">
        <v>133</v>
      </c>
      <c r="C26" s="52" t="s">
        <v>222</v>
      </c>
      <c r="E26" t="s">
        <v>165</v>
      </c>
      <c r="M26" t="s">
        <v>419</v>
      </c>
    </row>
    <row r="27" spans="2:13" x14ac:dyDescent="0.15">
      <c r="B27" t="s">
        <v>134</v>
      </c>
      <c r="C27" s="52" t="s">
        <v>223</v>
      </c>
    </row>
    <row r="28" spans="2:13" x14ac:dyDescent="0.15">
      <c r="B28" t="s">
        <v>135</v>
      </c>
      <c r="C28" s="52" t="s">
        <v>224</v>
      </c>
    </row>
    <row r="29" spans="2:13" x14ac:dyDescent="0.15">
      <c r="B29" t="s">
        <v>136</v>
      </c>
      <c r="C29" s="52" t="s">
        <v>225</v>
      </c>
      <c r="E29" s="49" t="s">
        <v>206</v>
      </c>
      <c r="F29" s="48" t="s">
        <v>421</v>
      </c>
    </row>
    <row r="30" spans="2:13" x14ac:dyDescent="0.15">
      <c r="B30" t="s">
        <v>137</v>
      </c>
      <c r="C30" s="52" t="s">
        <v>226</v>
      </c>
      <c r="F30" t="s">
        <v>378</v>
      </c>
    </row>
    <row r="31" spans="2:13" x14ac:dyDescent="0.15">
      <c r="B31" t="s">
        <v>138</v>
      </c>
      <c r="C31" s="52" t="s">
        <v>227</v>
      </c>
      <c r="F31" t="s">
        <v>370</v>
      </c>
    </row>
    <row r="32" spans="2:13" x14ac:dyDescent="0.15">
      <c r="B32" t="s">
        <v>139</v>
      </c>
      <c r="C32" s="52" t="s">
        <v>229</v>
      </c>
      <c r="G32" t="s">
        <v>371</v>
      </c>
      <c r="H32" t="s">
        <v>372</v>
      </c>
    </row>
    <row r="33" spans="2:8" x14ac:dyDescent="0.15">
      <c r="B33" t="s">
        <v>140</v>
      </c>
      <c r="C33" s="52" t="s">
        <v>228</v>
      </c>
      <c r="G33" t="s">
        <v>373</v>
      </c>
      <c r="H33" t="s">
        <v>375</v>
      </c>
    </row>
    <row r="34" spans="2:8" x14ac:dyDescent="0.15">
      <c r="B34" t="s">
        <v>141</v>
      </c>
      <c r="C34" s="52" t="s">
        <v>230</v>
      </c>
      <c r="G34" t="s">
        <v>374</v>
      </c>
      <c r="H34" t="s">
        <v>376</v>
      </c>
    </row>
    <row r="35" spans="2:8" x14ac:dyDescent="0.15">
      <c r="B35" t="s">
        <v>142</v>
      </c>
      <c r="C35" s="52" t="s">
        <v>231</v>
      </c>
      <c r="F35" t="s">
        <v>380</v>
      </c>
    </row>
    <row r="36" spans="2:8" x14ac:dyDescent="0.15">
      <c r="B36" t="s">
        <v>143</v>
      </c>
      <c r="C36" s="52" t="s">
        <v>232</v>
      </c>
    </row>
    <row r="37" spans="2:8" x14ac:dyDescent="0.15">
      <c r="B37" t="s">
        <v>144</v>
      </c>
      <c r="C37" s="52" t="s">
        <v>233</v>
      </c>
    </row>
    <row r="38" spans="2:8" x14ac:dyDescent="0.15">
      <c r="B38" t="s">
        <v>145</v>
      </c>
      <c r="C38" s="52" t="s">
        <v>234</v>
      </c>
      <c r="E38" s="49" t="s">
        <v>377</v>
      </c>
      <c r="F38" s="48" t="s">
        <v>422</v>
      </c>
    </row>
    <row r="39" spans="2:8" x14ac:dyDescent="0.15">
      <c r="B39" t="s">
        <v>146</v>
      </c>
      <c r="C39" s="52" t="s">
        <v>235</v>
      </c>
      <c r="F39" t="s">
        <v>379</v>
      </c>
    </row>
    <row r="40" spans="2:8" ht="14.25" thickBot="1" x14ac:dyDescent="0.2">
      <c r="B40" t="s">
        <v>147</v>
      </c>
      <c r="C40" s="53" t="s">
        <v>236</v>
      </c>
      <c r="F40" t="s">
        <v>370</v>
      </c>
    </row>
    <row r="41" spans="2:8" x14ac:dyDescent="0.15">
      <c r="G41" t="s">
        <v>371</v>
      </c>
      <c r="H41" t="s">
        <v>372</v>
      </c>
    </row>
    <row r="42" spans="2:8" x14ac:dyDescent="0.15">
      <c r="G42" t="s">
        <v>373</v>
      </c>
      <c r="H42" t="s">
        <v>375</v>
      </c>
    </row>
    <row r="43" spans="2:8" x14ac:dyDescent="0.15">
      <c r="G43" t="s">
        <v>374</v>
      </c>
      <c r="H43" t="s">
        <v>376</v>
      </c>
    </row>
    <row r="44" spans="2:8" x14ac:dyDescent="0.15">
      <c r="F44" t="s">
        <v>381</v>
      </c>
    </row>
    <row r="101" spans="1:1" x14ac:dyDescent="0.15">
      <c r="A101" s="45" t="str">
        <f>基本データ!A11</f>
        <v>白井　一郎</v>
      </c>
    </row>
    <row r="102" spans="1:1" x14ac:dyDescent="0.15">
      <c r="A102" s="46" t="str">
        <f>基本データ!A12</f>
        <v>白井　次郎</v>
      </c>
    </row>
    <row r="103" spans="1:1" x14ac:dyDescent="0.15">
      <c r="A103" s="46" t="str">
        <f>基本データ!A13</f>
        <v>白井　三郎</v>
      </c>
    </row>
    <row r="104" spans="1:1" x14ac:dyDescent="0.15">
      <c r="A104" s="46" t="str">
        <f>基本データ!A14</f>
        <v>白井　四郎</v>
      </c>
    </row>
    <row r="105" spans="1:1" x14ac:dyDescent="0.15">
      <c r="A105" s="46" t="str">
        <f>基本データ!A15</f>
        <v>白井　五郎</v>
      </c>
    </row>
    <row r="106" spans="1:1" x14ac:dyDescent="0.15">
      <c r="A106" s="46" t="str">
        <f>基本データ!A16</f>
        <v>白井　六郎</v>
      </c>
    </row>
    <row r="107" spans="1:1" x14ac:dyDescent="0.15">
      <c r="A107" s="46" t="str">
        <f>基本データ!A17</f>
        <v>白井　七郎</v>
      </c>
    </row>
    <row r="108" spans="1:1" x14ac:dyDescent="0.15">
      <c r="A108" s="46" t="str">
        <f>基本データ!A18</f>
        <v>白井　八郎</v>
      </c>
    </row>
    <row r="109" spans="1:1" x14ac:dyDescent="0.15">
      <c r="A109" s="46" t="str">
        <f>基本データ!A19</f>
        <v>白井　九郎</v>
      </c>
    </row>
    <row r="110" spans="1:1" x14ac:dyDescent="0.15">
      <c r="A110" s="46" t="str">
        <f>基本データ!A20</f>
        <v>白井　十郎</v>
      </c>
    </row>
    <row r="111" spans="1:1" x14ac:dyDescent="0.15">
      <c r="A111" s="46" t="str">
        <f>基本データ!A21</f>
        <v>青柳　一郎</v>
      </c>
    </row>
    <row r="112" spans="1:1" x14ac:dyDescent="0.15">
      <c r="A112" s="46" t="str">
        <f>基本データ!A22</f>
        <v>青柳　次郎</v>
      </c>
    </row>
    <row r="113" spans="1:1" x14ac:dyDescent="0.15">
      <c r="A113" s="46" t="str">
        <f>基本データ!A23</f>
        <v>青柳　三郎</v>
      </c>
    </row>
    <row r="114" spans="1:1" x14ac:dyDescent="0.15">
      <c r="A114" s="46" t="str">
        <f>基本データ!A24</f>
        <v>青柳　四郎</v>
      </c>
    </row>
    <row r="115" spans="1:1" x14ac:dyDescent="0.15">
      <c r="A115" s="46" t="str">
        <f>基本データ!A25</f>
        <v>青柳　五郎</v>
      </c>
    </row>
    <row r="116" spans="1:1" x14ac:dyDescent="0.15">
      <c r="A116" s="46" t="str">
        <f>基本データ!A26</f>
        <v>青柳　六郎</v>
      </c>
    </row>
    <row r="117" spans="1:1" x14ac:dyDescent="0.15">
      <c r="A117" s="46" t="str">
        <f>基本データ!A27</f>
        <v>青柳　七郎</v>
      </c>
    </row>
    <row r="118" spans="1:1" x14ac:dyDescent="0.15">
      <c r="A118" s="46" t="str">
        <f>基本データ!A28</f>
        <v>青柳　八郎</v>
      </c>
    </row>
    <row r="119" spans="1:1" x14ac:dyDescent="0.15">
      <c r="A119" s="46" t="str">
        <f>基本データ!A29</f>
        <v>青柳　九郎</v>
      </c>
    </row>
    <row r="120" spans="1:1" x14ac:dyDescent="0.15">
      <c r="A120" s="46" t="str">
        <f>基本データ!A30</f>
        <v>青柳　十郎</v>
      </c>
    </row>
    <row r="121" spans="1:1" x14ac:dyDescent="0.15">
      <c r="A121" s="46" t="str">
        <f>基本データ!A31</f>
        <v>白井　一平</v>
      </c>
    </row>
    <row r="122" spans="1:1" x14ac:dyDescent="0.15">
      <c r="A122" s="46" t="str">
        <f>基本データ!A32</f>
        <v>白井　仁平</v>
      </c>
    </row>
    <row r="123" spans="1:1" x14ac:dyDescent="0.15">
      <c r="A123" s="46" t="str">
        <f>基本データ!A33</f>
        <v>白井　三瓶</v>
      </c>
    </row>
    <row r="124" spans="1:1" x14ac:dyDescent="0.15">
      <c r="A124" s="46" t="str">
        <f>基本データ!A34</f>
        <v>白井　与平</v>
      </c>
    </row>
    <row r="125" spans="1:1" x14ac:dyDescent="0.15">
      <c r="A125" s="46" t="str">
        <f>基本データ!A35</f>
        <v>白井　五平</v>
      </c>
    </row>
    <row r="126" spans="1:1" x14ac:dyDescent="0.15">
      <c r="A126" s="46" t="str">
        <f>基本データ!A36</f>
        <v>白井　六平</v>
      </c>
    </row>
    <row r="127" spans="1:1" x14ac:dyDescent="0.15">
      <c r="A127" s="46" t="str">
        <f>基本データ!A37</f>
        <v>白井　七平</v>
      </c>
    </row>
    <row r="128" spans="1:1" x14ac:dyDescent="0.15">
      <c r="A128" s="46" t="str">
        <f>基本データ!A38</f>
        <v>白井　八平</v>
      </c>
    </row>
    <row r="129" spans="1:1" x14ac:dyDescent="0.15">
      <c r="A129" s="46" t="str">
        <f>基本データ!A39</f>
        <v>白井　九平</v>
      </c>
    </row>
    <row r="130" spans="1:1" x14ac:dyDescent="0.15">
      <c r="A130" s="46" t="str">
        <f>基本データ!A40</f>
        <v>白井　十平</v>
      </c>
    </row>
    <row r="131" spans="1:1" x14ac:dyDescent="0.15">
      <c r="A131" s="46">
        <f>基本データ!A41</f>
        <v>0</v>
      </c>
    </row>
    <row r="132" spans="1:1" x14ac:dyDescent="0.15">
      <c r="A132" s="46">
        <f>基本データ!A42</f>
        <v>0</v>
      </c>
    </row>
    <row r="133" spans="1:1" x14ac:dyDescent="0.15">
      <c r="A133" s="46">
        <f>基本データ!A43</f>
        <v>0</v>
      </c>
    </row>
    <row r="134" spans="1:1" x14ac:dyDescent="0.15">
      <c r="A134" s="46">
        <f>基本データ!A44</f>
        <v>0</v>
      </c>
    </row>
    <row r="135" spans="1:1" x14ac:dyDescent="0.15">
      <c r="A135" s="46">
        <f>基本データ!A45</f>
        <v>0</v>
      </c>
    </row>
    <row r="136" spans="1:1" x14ac:dyDescent="0.15">
      <c r="A136" s="46">
        <f>基本データ!A46</f>
        <v>0</v>
      </c>
    </row>
    <row r="137" spans="1:1" x14ac:dyDescent="0.15">
      <c r="A137" s="46">
        <f>基本データ!A47</f>
        <v>0</v>
      </c>
    </row>
    <row r="138" spans="1:1" x14ac:dyDescent="0.15">
      <c r="A138" s="46">
        <f>基本データ!A48</f>
        <v>0</v>
      </c>
    </row>
    <row r="139" spans="1:1" x14ac:dyDescent="0.15">
      <c r="A139" s="46">
        <f>基本データ!A49</f>
        <v>0</v>
      </c>
    </row>
    <row r="140" spans="1:1" x14ac:dyDescent="0.15">
      <c r="A140" s="46">
        <f>基本データ!A50</f>
        <v>0</v>
      </c>
    </row>
    <row r="141" spans="1:1" x14ac:dyDescent="0.15">
      <c r="A141" s="46">
        <f>基本データ!A51</f>
        <v>0</v>
      </c>
    </row>
    <row r="142" spans="1:1" x14ac:dyDescent="0.15">
      <c r="A142" s="46">
        <f>基本データ!A52</f>
        <v>0</v>
      </c>
    </row>
    <row r="143" spans="1:1" x14ac:dyDescent="0.15">
      <c r="A143" s="46">
        <f>基本データ!A53</f>
        <v>0</v>
      </c>
    </row>
    <row r="144" spans="1:1" x14ac:dyDescent="0.15">
      <c r="A144" s="46">
        <f>基本データ!A54</f>
        <v>0</v>
      </c>
    </row>
    <row r="145" spans="1:1" x14ac:dyDescent="0.15">
      <c r="A145" s="46">
        <f>基本データ!A55</f>
        <v>0</v>
      </c>
    </row>
    <row r="146" spans="1:1" x14ac:dyDescent="0.15">
      <c r="A146" s="46">
        <f>基本データ!A56</f>
        <v>0</v>
      </c>
    </row>
    <row r="147" spans="1:1" x14ac:dyDescent="0.15">
      <c r="A147" s="46">
        <f>基本データ!A57</f>
        <v>0</v>
      </c>
    </row>
    <row r="148" spans="1:1" x14ac:dyDescent="0.15">
      <c r="A148" s="46">
        <f>基本データ!A58</f>
        <v>0</v>
      </c>
    </row>
    <row r="149" spans="1:1" x14ac:dyDescent="0.15">
      <c r="A149" s="46">
        <f>基本データ!A59</f>
        <v>0</v>
      </c>
    </row>
    <row r="150" spans="1:1" x14ac:dyDescent="0.15">
      <c r="A150" s="46">
        <f>基本データ!A60</f>
        <v>0</v>
      </c>
    </row>
    <row r="151" spans="1:1" x14ac:dyDescent="0.15">
      <c r="A151" s="46">
        <f>基本データ!A61</f>
        <v>0</v>
      </c>
    </row>
    <row r="152" spans="1:1" x14ac:dyDescent="0.15">
      <c r="A152" s="46">
        <f>基本データ!A62</f>
        <v>0</v>
      </c>
    </row>
    <row r="153" spans="1:1" x14ac:dyDescent="0.15">
      <c r="A153" s="46">
        <f>基本データ!A63</f>
        <v>0</v>
      </c>
    </row>
    <row r="154" spans="1:1" x14ac:dyDescent="0.15">
      <c r="A154" s="46">
        <f>基本データ!A64</f>
        <v>0</v>
      </c>
    </row>
    <row r="155" spans="1:1" x14ac:dyDescent="0.15">
      <c r="A155" s="46">
        <f>基本データ!A65</f>
        <v>0</v>
      </c>
    </row>
    <row r="156" spans="1:1" x14ac:dyDescent="0.15">
      <c r="A156" s="46">
        <f>基本データ!A66</f>
        <v>0</v>
      </c>
    </row>
    <row r="157" spans="1:1" x14ac:dyDescent="0.15">
      <c r="A157" s="46">
        <f>基本データ!A67</f>
        <v>0</v>
      </c>
    </row>
    <row r="158" spans="1:1" x14ac:dyDescent="0.15">
      <c r="A158" s="46">
        <f>基本データ!A68</f>
        <v>0</v>
      </c>
    </row>
    <row r="159" spans="1:1" x14ac:dyDescent="0.15">
      <c r="A159" s="46">
        <f>基本データ!A69</f>
        <v>0</v>
      </c>
    </row>
    <row r="160" spans="1:1" x14ac:dyDescent="0.15">
      <c r="A160" s="46">
        <f>基本データ!A70</f>
        <v>0</v>
      </c>
    </row>
    <row r="161" spans="1:1" x14ac:dyDescent="0.15">
      <c r="A161" s="46">
        <f>基本データ!A71</f>
        <v>0</v>
      </c>
    </row>
    <row r="162" spans="1:1" x14ac:dyDescent="0.15">
      <c r="A162" s="46">
        <f>基本データ!A72</f>
        <v>0</v>
      </c>
    </row>
    <row r="163" spans="1:1" x14ac:dyDescent="0.15">
      <c r="A163" s="46">
        <f>基本データ!A73</f>
        <v>0</v>
      </c>
    </row>
    <row r="164" spans="1:1" x14ac:dyDescent="0.15">
      <c r="A164" s="46">
        <f>基本データ!A74</f>
        <v>0</v>
      </c>
    </row>
    <row r="165" spans="1:1" x14ac:dyDescent="0.15">
      <c r="A165" s="46">
        <f>基本データ!A75</f>
        <v>0</v>
      </c>
    </row>
    <row r="166" spans="1:1" x14ac:dyDescent="0.15">
      <c r="A166" s="46">
        <f>基本データ!A76</f>
        <v>0</v>
      </c>
    </row>
    <row r="167" spans="1:1" x14ac:dyDescent="0.15">
      <c r="A167" s="46">
        <f>基本データ!A77</f>
        <v>0</v>
      </c>
    </row>
    <row r="168" spans="1:1" x14ac:dyDescent="0.15">
      <c r="A168" s="46">
        <f>基本データ!A78</f>
        <v>0</v>
      </c>
    </row>
    <row r="169" spans="1:1" x14ac:dyDescent="0.15">
      <c r="A169" s="46">
        <f>基本データ!A79</f>
        <v>0</v>
      </c>
    </row>
    <row r="170" spans="1:1" x14ac:dyDescent="0.15">
      <c r="A170" s="46">
        <f>基本データ!A80</f>
        <v>0</v>
      </c>
    </row>
    <row r="171" spans="1:1" x14ac:dyDescent="0.15">
      <c r="A171" s="46">
        <f>基本データ!A81</f>
        <v>0</v>
      </c>
    </row>
    <row r="172" spans="1:1" x14ac:dyDescent="0.15">
      <c r="A172" s="46">
        <f>基本データ!A82</f>
        <v>0</v>
      </c>
    </row>
    <row r="173" spans="1:1" x14ac:dyDescent="0.15">
      <c r="A173" s="46">
        <f>基本データ!A83</f>
        <v>0</v>
      </c>
    </row>
    <row r="174" spans="1:1" x14ac:dyDescent="0.15">
      <c r="A174" s="46">
        <f>基本データ!A84</f>
        <v>0</v>
      </c>
    </row>
    <row r="175" spans="1:1" x14ac:dyDescent="0.15">
      <c r="A175" s="46">
        <f>基本データ!A85</f>
        <v>0</v>
      </c>
    </row>
    <row r="176" spans="1:1" x14ac:dyDescent="0.15">
      <c r="A176" s="46">
        <f>基本データ!A86</f>
        <v>0</v>
      </c>
    </row>
    <row r="177" spans="1:1" x14ac:dyDescent="0.15">
      <c r="A177" s="46">
        <f>基本データ!A87</f>
        <v>0</v>
      </c>
    </row>
    <row r="178" spans="1:1" x14ac:dyDescent="0.15">
      <c r="A178" s="46">
        <f>基本データ!A88</f>
        <v>0</v>
      </c>
    </row>
    <row r="179" spans="1:1" x14ac:dyDescent="0.15">
      <c r="A179" s="46">
        <f>基本データ!A89</f>
        <v>0</v>
      </c>
    </row>
    <row r="180" spans="1:1" x14ac:dyDescent="0.15">
      <c r="A180" s="46">
        <f>基本データ!A90</f>
        <v>0</v>
      </c>
    </row>
    <row r="181" spans="1:1" x14ac:dyDescent="0.15">
      <c r="A181" s="46">
        <f>基本データ!A91</f>
        <v>0</v>
      </c>
    </row>
    <row r="182" spans="1:1" x14ac:dyDescent="0.15">
      <c r="A182" s="46">
        <f>基本データ!A92</f>
        <v>0</v>
      </c>
    </row>
    <row r="183" spans="1:1" x14ac:dyDescent="0.15">
      <c r="A183" s="46">
        <f>基本データ!A93</f>
        <v>0</v>
      </c>
    </row>
    <row r="184" spans="1:1" x14ac:dyDescent="0.15">
      <c r="A184" s="46">
        <f>基本データ!A94</f>
        <v>0</v>
      </c>
    </row>
    <row r="185" spans="1:1" x14ac:dyDescent="0.15">
      <c r="A185" s="46">
        <f>基本データ!A95</f>
        <v>0</v>
      </c>
    </row>
    <row r="186" spans="1:1" x14ac:dyDescent="0.15">
      <c r="A186" s="46">
        <f>基本データ!A96</f>
        <v>0</v>
      </c>
    </row>
    <row r="187" spans="1:1" x14ac:dyDescent="0.15">
      <c r="A187" s="46">
        <f>基本データ!A97</f>
        <v>0</v>
      </c>
    </row>
    <row r="188" spans="1:1" x14ac:dyDescent="0.15">
      <c r="A188" s="46">
        <f>基本データ!A98</f>
        <v>0</v>
      </c>
    </row>
    <row r="189" spans="1:1" x14ac:dyDescent="0.15">
      <c r="A189" s="46">
        <f>基本データ!A99</f>
        <v>0</v>
      </c>
    </row>
    <row r="190" spans="1:1" x14ac:dyDescent="0.15">
      <c r="A190" s="46">
        <f>基本データ!A100</f>
        <v>0</v>
      </c>
    </row>
    <row r="191" spans="1:1" x14ac:dyDescent="0.15">
      <c r="A191" s="46">
        <f>基本データ!A101</f>
        <v>0</v>
      </c>
    </row>
    <row r="192" spans="1:1" x14ac:dyDescent="0.15">
      <c r="A192" s="46">
        <f>基本データ!A102</f>
        <v>0</v>
      </c>
    </row>
    <row r="193" spans="1:1" x14ac:dyDescent="0.15">
      <c r="A193" s="46">
        <f>基本データ!A103</f>
        <v>0</v>
      </c>
    </row>
    <row r="194" spans="1:1" x14ac:dyDescent="0.15">
      <c r="A194" s="46">
        <f>基本データ!A104</f>
        <v>0</v>
      </c>
    </row>
    <row r="195" spans="1:1" x14ac:dyDescent="0.15">
      <c r="A195" s="46">
        <f>基本データ!A105</f>
        <v>0</v>
      </c>
    </row>
    <row r="196" spans="1:1" x14ac:dyDescent="0.15">
      <c r="A196" s="46">
        <f>基本データ!A106</f>
        <v>0</v>
      </c>
    </row>
    <row r="197" spans="1:1" x14ac:dyDescent="0.15">
      <c r="A197" s="46">
        <f>基本データ!A107</f>
        <v>0</v>
      </c>
    </row>
    <row r="198" spans="1:1" x14ac:dyDescent="0.15">
      <c r="A198" s="46">
        <f>基本データ!A108</f>
        <v>0</v>
      </c>
    </row>
    <row r="199" spans="1:1" x14ac:dyDescent="0.15">
      <c r="A199" s="46">
        <f>基本データ!A109</f>
        <v>0</v>
      </c>
    </row>
    <row r="200" spans="1:1" x14ac:dyDescent="0.15">
      <c r="A200" s="47">
        <f>基本データ!A110</f>
        <v>0</v>
      </c>
    </row>
  </sheetData>
  <sheetProtection algorithmName="SHA-512" hashValue="PzSTTMI5LVFOKfqCijQOM1Qk8f+ph9/0tYOj6KN2iDEhCqUviD8L+U0Bfy4v+WV9umdTZ7ocGd7iazvBXcl8YQ==" saltValue="Sjmdunb9tFZOtmEbuDwr4w==" spinCount="100000" sheet="1" objects="1" scenarios="1" selectLockedCells="1"/>
  <mergeCells count="6">
    <mergeCell ref="G25:K25"/>
    <mergeCell ref="G13:K13"/>
    <mergeCell ref="G15:K15"/>
    <mergeCell ref="G17:K17"/>
    <mergeCell ref="G20:K20"/>
    <mergeCell ref="G23:K23"/>
  </mergeCells>
  <phoneticPr fontId="3"/>
  <dataValidations count="3">
    <dataValidation type="list" allowBlank="1" showInputMessage="1" showErrorMessage="1" sqref="C11:C40" xr:uid="{00000000-0002-0000-0100-000000000000}">
      <formula1>$A$101:$A$200</formula1>
    </dataValidation>
    <dataValidation type="list" allowBlank="1" showInputMessage="1" showErrorMessage="1" sqref="E25" xr:uid="{00000000-0002-0000-0100-000001000000}">
      <formula1>"一,二,三,四,五"</formula1>
    </dataValidation>
    <dataValidation type="list" allowBlank="1" showInputMessage="1" showErrorMessage="1" sqref="M23 M25" xr:uid="{00000000-0002-0000-0100-000002000000}">
      <formula1>"有,無,　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256"/>
  <sheetViews>
    <sheetView showZeros="0" view="pageBreakPreview" zoomScaleNormal="65" zoomScaleSheetLayoutView="100" workbookViewId="0">
      <selection activeCell="J2" sqref="J2:N3"/>
    </sheetView>
  </sheetViews>
  <sheetFormatPr defaultColWidth="9.125" defaultRowHeight="13.5" x14ac:dyDescent="0.15"/>
  <cols>
    <col min="1" max="1" width="3.875" style="55" customWidth="1"/>
    <col min="2" max="2" width="3.5" style="55" customWidth="1"/>
    <col min="3" max="3" width="5.625" style="55" customWidth="1"/>
    <col min="4" max="4" width="6.875" style="55" customWidth="1"/>
    <col min="5" max="5" width="2.625" style="55" customWidth="1"/>
    <col min="6" max="7" width="5.25" style="55" customWidth="1"/>
    <col min="8" max="8" width="3.625" style="55" customWidth="1"/>
    <col min="9" max="9" width="8.75" style="55" customWidth="1"/>
    <col min="10" max="10" width="14.125" style="55" customWidth="1"/>
    <col min="11" max="11" width="23.25" style="55" customWidth="1"/>
    <col min="12" max="12" width="4.25" style="55" customWidth="1"/>
    <col min="13" max="13" width="1.625" style="55" customWidth="1"/>
    <col min="14" max="14" width="7.5" style="55" customWidth="1"/>
    <col min="15" max="15" width="6" style="55" customWidth="1"/>
    <col min="16" max="16" width="5" style="55" customWidth="1"/>
    <col min="17" max="17" width="2.5" style="55" customWidth="1"/>
    <col min="18" max="18" width="5" style="55" customWidth="1"/>
    <col min="19" max="19" width="4.5" style="55" customWidth="1"/>
    <col min="20" max="20" width="8" style="55" customWidth="1"/>
    <col min="21" max="21" width="4.5" style="55" customWidth="1"/>
    <col min="22" max="22" width="6.75" style="55" customWidth="1"/>
    <col min="23" max="23" width="5.625" style="55" customWidth="1"/>
    <col min="24" max="24" width="2" style="55" customWidth="1"/>
    <col min="25" max="25" width="3" style="55" customWidth="1"/>
    <col min="26" max="26" width="5" style="55" customWidth="1"/>
    <col min="27" max="27" width="6.25" style="55" customWidth="1"/>
    <col min="28" max="28" width="7.875" style="55" customWidth="1"/>
    <col min="29" max="29" width="4.125" style="55" customWidth="1"/>
    <col min="30" max="30" width="8" style="55" customWidth="1"/>
    <col min="31" max="31" width="4.5" style="55" customWidth="1"/>
    <col min="32" max="33" width="9.125" style="154"/>
    <col min="34" max="34" width="6.625" style="154" customWidth="1"/>
    <col min="35" max="16384" width="9.125" style="154"/>
  </cols>
  <sheetData>
    <row r="1" spans="1:34" ht="18.75" customHeight="1" x14ac:dyDescent="0.15"/>
    <row r="2" spans="1:34" ht="13.5" customHeight="1" x14ac:dyDescent="0.15">
      <c r="A2" s="410" t="s">
        <v>24</v>
      </c>
      <c r="B2" s="411"/>
      <c r="C2" s="411"/>
      <c r="D2" s="412"/>
      <c r="E2" s="56"/>
      <c r="F2" s="56"/>
      <c r="G2" s="56"/>
      <c r="I2" s="57"/>
      <c r="J2" s="413" t="s">
        <v>26</v>
      </c>
      <c r="K2" s="414"/>
      <c r="L2" s="414"/>
      <c r="M2" s="414"/>
      <c r="N2" s="414"/>
      <c r="O2" s="57"/>
      <c r="P2" s="57"/>
      <c r="Q2" s="57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4" x14ac:dyDescent="0.15">
      <c r="B3" s="56"/>
      <c r="C3" s="56"/>
      <c r="D3" s="56"/>
      <c r="E3" s="56"/>
      <c r="F3" s="56"/>
      <c r="G3" s="56"/>
      <c r="H3" s="57"/>
      <c r="I3" s="57"/>
      <c r="J3" s="414"/>
      <c r="K3" s="414"/>
      <c r="L3" s="414"/>
      <c r="M3" s="414"/>
      <c r="N3" s="414"/>
      <c r="O3" s="57"/>
      <c r="P3" s="57"/>
      <c r="Q3" s="57"/>
      <c r="R3" s="56"/>
      <c r="S3" s="56"/>
      <c r="T3" s="56"/>
      <c r="U3" s="56"/>
      <c r="V3" s="154"/>
      <c r="W3" s="154"/>
      <c r="X3" s="56"/>
      <c r="Y3" s="391" t="s">
        <v>27</v>
      </c>
      <c r="Z3" s="392"/>
      <c r="AA3" s="164"/>
      <c r="AB3" s="165"/>
      <c r="AC3" s="58"/>
      <c r="AD3" s="58"/>
      <c r="AE3" s="59"/>
    </row>
    <row r="4" spans="1:34" x14ac:dyDescent="0.15">
      <c r="B4" s="56"/>
      <c r="C4" s="56"/>
      <c r="D4" s="370" t="str">
        <f>作業員の選択!$G$13</f>
        <v>越路中学校電気設備工事</v>
      </c>
      <c r="E4" s="371"/>
      <c r="F4" s="371"/>
      <c r="G4" s="371"/>
      <c r="H4" s="371"/>
      <c r="I4" s="371"/>
      <c r="J4" s="138" t="s">
        <v>423</v>
      </c>
      <c r="K4" s="456">
        <f ca="1">IF(作業員の選択!$G$17="",TODAY(),作業員の選択!$G$17)</f>
        <v>44197</v>
      </c>
      <c r="L4" s="456"/>
      <c r="M4" s="456"/>
      <c r="N4" s="56" t="s">
        <v>424</v>
      </c>
      <c r="O4" s="56"/>
      <c r="P4" s="56"/>
      <c r="V4" s="154"/>
      <c r="W4" s="154"/>
      <c r="X4" s="56"/>
      <c r="Y4" s="308" t="s">
        <v>28</v>
      </c>
      <c r="Z4" s="309"/>
      <c r="AA4" s="73"/>
      <c r="AB4" s="74"/>
      <c r="AC4" s="60"/>
      <c r="AD4" s="60"/>
      <c r="AE4" s="61"/>
    </row>
    <row r="5" spans="1:34" ht="13.5" customHeight="1" x14ac:dyDescent="0.15">
      <c r="A5" s="405" t="s">
        <v>17</v>
      </c>
      <c r="B5" s="405"/>
      <c r="C5" s="405"/>
      <c r="D5" s="372"/>
      <c r="E5" s="372"/>
      <c r="F5" s="372"/>
      <c r="G5" s="372"/>
      <c r="H5" s="372"/>
      <c r="I5" s="372"/>
      <c r="J5" s="62"/>
      <c r="K5" s="406"/>
      <c r="L5" s="406"/>
      <c r="M5" s="406"/>
      <c r="N5" s="56"/>
      <c r="O5" s="56"/>
      <c r="P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291">
        <f>IF(作業員の選択!$G$20="","令和  年  月  日",作業員の選択!$G$20)</f>
        <v>44197</v>
      </c>
      <c r="AG5" s="291"/>
      <c r="AH5" s="291"/>
    </row>
    <row r="6" spans="1:34" x14ac:dyDescent="0.15">
      <c r="B6" s="56"/>
      <c r="C6" s="56"/>
      <c r="D6" s="407" t="str">
        <f>作業員の選択!$G$15</f>
        <v>白井　太郎</v>
      </c>
      <c r="E6" s="407"/>
      <c r="F6" s="407"/>
      <c r="G6" s="409" t="s">
        <v>29</v>
      </c>
      <c r="H6" s="63"/>
      <c r="I6" s="154"/>
      <c r="J6" s="56"/>
      <c r="K6" s="56"/>
      <c r="L6" s="56"/>
      <c r="M6" s="56"/>
      <c r="N6" s="56"/>
      <c r="O6" s="256" t="s">
        <v>32</v>
      </c>
      <c r="P6" s="256"/>
      <c r="Q6" s="257" t="str">
        <f>作業員の選択!$G$23</f>
        <v>大手ゼネコン株式会社</v>
      </c>
      <c r="R6" s="257"/>
      <c r="S6" s="257"/>
      <c r="T6" s="257"/>
      <c r="U6" s="257"/>
      <c r="V6" s="56"/>
      <c r="W6" s="56"/>
      <c r="X6" s="56"/>
      <c r="Y6" s="56"/>
      <c r="Z6" s="56"/>
      <c r="AB6" s="138" t="s">
        <v>15</v>
      </c>
      <c r="AC6" s="65" t="str">
        <f>作業員の選択!$E$25</f>
        <v>二</v>
      </c>
      <c r="AD6" s="64" t="s">
        <v>166</v>
      </c>
      <c r="AE6" s="259" t="str">
        <f>作業員の選択!$G$25</f>
        <v>シライ電設株式会社</v>
      </c>
      <c r="AF6" s="259"/>
      <c r="AG6" s="259"/>
    </row>
    <row r="7" spans="1:34" ht="13.5" customHeight="1" x14ac:dyDescent="0.15">
      <c r="A7" s="405" t="s">
        <v>30</v>
      </c>
      <c r="B7" s="405"/>
      <c r="C7" s="405"/>
      <c r="D7" s="408"/>
      <c r="E7" s="408"/>
      <c r="F7" s="408"/>
      <c r="G7" s="232"/>
      <c r="H7" s="154"/>
      <c r="I7" s="171" t="s">
        <v>31</v>
      </c>
      <c r="J7" s="56"/>
      <c r="K7" s="56"/>
      <c r="L7" s="56"/>
      <c r="O7" s="369" t="s">
        <v>34</v>
      </c>
      <c r="P7" s="369"/>
      <c r="Q7" s="258"/>
      <c r="R7" s="258"/>
      <c r="S7" s="258"/>
      <c r="T7" s="258"/>
      <c r="U7" s="258"/>
      <c r="V7" s="67" t="s">
        <v>35</v>
      </c>
      <c r="AC7" s="260" t="s">
        <v>36</v>
      </c>
      <c r="AD7" s="260"/>
      <c r="AE7" s="258"/>
      <c r="AF7" s="258"/>
      <c r="AG7" s="258"/>
      <c r="AH7" s="67" t="s">
        <v>35</v>
      </c>
    </row>
    <row r="8" spans="1:34" ht="13.5" customHeight="1" x14ac:dyDescent="0.15">
      <c r="B8" s="56"/>
      <c r="C8" s="56"/>
      <c r="D8" s="56"/>
      <c r="E8" s="56"/>
      <c r="F8" s="56"/>
      <c r="G8" s="56"/>
      <c r="H8" s="56"/>
      <c r="I8" s="171" t="s">
        <v>33</v>
      </c>
      <c r="J8" s="56"/>
      <c r="K8" s="56"/>
      <c r="L8" s="56"/>
      <c r="U8" s="155" t="s">
        <v>397</v>
      </c>
      <c r="V8" s="156" t="str">
        <f>IF(作業員の選択!$M$23="","",IF(作業員の選択!$M$23="有","○",IF(作業員の選択!$M$23="無","")))</f>
        <v/>
      </c>
      <c r="W8" s="156" t="str">
        <f>IF(作業員の選択!$M$23="","",IF(作業員の選択!$M$23="有","",IF(作業員の選択!$M$23="無","○")))</f>
        <v/>
      </c>
      <c r="X8" s="55" t="s">
        <v>399</v>
      </c>
      <c r="AB8" s="139"/>
      <c r="AE8" s="155" t="s">
        <v>397</v>
      </c>
      <c r="AF8" s="156" t="str">
        <f>IF(作業員の選択!$M$25="","",IF(作業員の選択!$M$25="有","○",IF(作業員の選択!$M$25="無","")))</f>
        <v>○</v>
      </c>
      <c r="AG8" s="156" t="str">
        <f>IF(作業員の選択!$M$25="","",IF(作業員の選択!$M$25="有","",IF(作業員の選択!$M$25="無","○")))</f>
        <v/>
      </c>
      <c r="AH8" s="154" t="s">
        <v>398</v>
      </c>
    </row>
    <row r="9" spans="1:34" x14ac:dyDescent="0.15">
      <c r="B9" s="56" t="s">
        <v>25</v>
      </c>
      <c r="C9" s="56"/>
      <c r="D9" s="56" t="s">
        <v>37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4" ht="13.5" customHeight="1" x14ac:dyDescent="0.15">
      <c r="B10" s="366" t="s">
        <v>38</v>
      </c>
      <c r="C10" s="374" t="s">
        <v>39</v>
      </c>
      <c r="D10" s="375"/>
      <c r="E10" s="376"/>
      <c r="F10" s="357" t="s">
        <v>387</v>
      </c>
      <c r="G10" s="68"/>
      <c r="H10" s="377" t="s">
        <v>40</v>
      </c>
      <c r="I10" s="378"/>
      <c r="J10" s="379" t="s">
        <v>41</v>
      </c>
      <c r="K10" s="383" t="s">
        <v>42</v>
      </c>
      <c r="L10" s="360" t="s">
        <v>43</v>
      </c>
      <c r="M10" s="361"/>
      <c r="N10" s="361"/>
      <c r="O10" s="362"/>
      <c r="P10" s="380" t="s">
        <v>44</v>
      </c>
      <c r="Q10" s="381"/>
      <c r="R10" s="382"/>
      <c r="S10" s="69" t="s">
        <v>45</v>
      </c>
      <c r="T10" s="391" t="s">
        <v>46</v>
      </c>
      <c r="U10" s="392"/>
      <c r="V10" s="393" t="s">
        <v>47</v>
      </c>
      <c r="W10" s="394"/>
      <c r="X10" s="394"/>
      <c r="Y10" s="394"/>
      <c r="Z10" s="394"/>
      <c r="AA10" s="394"/>
      <c r="AB10" s="394"/>
      <c r="AC10" s="395"/>
      <c r="AD10" s="380" t="s">
        <v>48</v>
      </c>
      <c r="AE10" s="382"/>
      <c r="AF10" s="289" t="s">
        <v>400</v>
      </c>
      <c r="AG10" s="290"/>
      <c r="AH10" s="289" t="s">
        <v>420</v>
      </c>
    </row>
    <row r="11" spans="1:34" ht="13.5" customHeight="1" x14ac:dyDescent="0.15">
      <c r="B11" s="330"/>
      <c r="C11" s="70"/>
      <c r="D11" s="71"/>
      <c r="E11" s="72"/>
      <c r="F11" s="358"/>
      <c r="G11" s="343" t="s">
        <v>386</v>
      </c>
      <c r="H11" s="348"/>
      <c r="I11" s="349"/>
      <c r="J11" s="352"/>
      <c r="K11" s="384"/>
      <c r="L11" s="363"/>
      <c r="M11" s="364"/>
      <c r="N11" s="364"/>
      <c r="O11" s="365"/>
      <c r="P11" s="399" t="s">
        <v>49</v>
      </c>
      <c r="Q11" s="401"/>
      <c r="R11" s="400"/>
      <c r="S11" s="402" t="s">
        <v>50</v>
      </c>
      <c r="T11" s="403" t="s">
        <v>51</v>
      </c>
      <c r="U11" s="404"/>
      <c r="V11" s="396"/>
      <c r="W11" s="397"/>
      <c r="X11" s="397"/>
      <c r="Y11" s="397"/>
      <c r="Z11" s="397"/>
      <c r="AA11" s="397"/>
      <c r="AB11" s="397"/>
      <c r="AC11" s="398"/>
      <c r="AD11" s="399"/>
      <c r="AE11" s="400"/>
      <c r="AF11" s="290"/>
      <c r="AG11" s="290"/>
      <c r="AH11" s="290"/>
    </row>
    <row r="12" spans="1:34" ht="13.5" customHeight="1" x14ac:dyDescent="0.15">
      <c r="B12" s="343" t="s">
        <v>52</v>
      </c>
      <c r="C12" s="345" t="s">
        <v>53</v>
      </c>
      <c r="D12" s="346"/>
      <c r="E12" s="347"/>
      <c r="F12" s="358"/>
      <c r="G12" s="343"/>
      <c r="H12" s="348" t="s">
        <v>54</v>
      </c>
      <c r="I12" s="349"/>
      <c r="J12" s="352" t="s">
        <v>55</v>
      </c>
      <c r="K12" s="356" t="s">
        <v>56</v>
      </c>
      <c r="L12" s="385" t="s">
        <v>43</v>
      </c>
      <c r="M12" s="386"/>
      <c r="N12" s="386"/>
      <c r="O12" s="387"/>
      <c r="P12" s="306" t="s">
        <v>57</v>
      </c>
      <c r="Q12" s="354"/>
      <c r="R12" s="307"/>
      <c r="S12" s="402"/>
      <c r="T12" s="306" t="s">
        <v>58</v>
      </c>
      <c r="U12" s="307"/>
      <c r="V12" s="306" t="s">
        <v>59</v>
      </c>
      <c r="W12" s="307"/>
      <c r="X12" s="306" t="s">
        <v>60</v>
      </c>
      <c r="Y12" s="354"/>
      <c r="Z12" s="354"/>
      <c r="AA12" s="307"/>
      <c r="AB12" s="306" t="s">
        <v>61</v>
      </c>
      <c r="AC12" s="307"/>
      <c r="AD12" s="367" t="s">
        <v>62</v>
      </c>
      <c r="AE12" s="368"/>
      <c r="AF12" s="290"/>
      <c r="AG12" s="290"/>
      <c r="AH12" s="290"/>
    </row>
    <row r="13" spans="1:34" ht="13.5" customHeight="1" x14ac:dyDescent="0.15">
      <c r="B13" s="344"/>
      <c r="C13" s="73"/>
      <c r="D13" s="74"/>
      <c r="E13" s="75"/>
      <c r="F13" s="359"/>
      <c r="G13" s="76"/>
      <c r="H13" s="350"/>
      <c r="I13" s="351"/>
      <c r="J13" s="353"/>
      <c r="K13" s="344"/>
      <c r="L13" s="388"/>
      <c r="M13" s="389"/>
      <c r="N13" s="389"/>
      <c r="O13" s="390"/>
      <c r="P13" s="308"/>
      <c r="Q13" s="355"/>
      <c r="R13" s="309"/>
      <c r="S13" s="77" t="s">
        <v>63</v>
      </c>
      <c r="T13" s="308"/>
      <c r="U13" s="309"/>
      <c r="V13" s="308" t="s">
        <v>64</v>
      </c>
      <c r="W13" s="309"/>
      <c r="X13" s="308"/>
      <c r="Y13" s="355"/>
      <c r="Z13" s="355"/>
      <c r="AA13" s="309"/>
      <c r="AB13" s="308"/>
      <c r="AC13" s="309"/>
      <c r="AD13" s="367" t="s">
        <v>65</v>
      </c>
      <c r="AE13" s="368"/>
      <c r="AF13" s="290"/>
      <c r="AG13" s="290"/>
      <c r="AH13" s="290"/>
    </row>
    <row r="14" spans="1:34" ht="9" customHeight="1" x14ac:dyDescent="0.15">
      <c r="B14" s="78"/>
      <c r="C14" s="450" t="str">
        <f>IF(作業員の選択!$C$11="","",VLOOKUP(作業員の選択!$C$11,基本データ!$A$11:$AH$50,2,FALSE))</f>
        <v>しろい　いちろう</v>
      </c>
      <c r="D14" s="451"/>
      <c r="E14" s="452"/>
      <c r="F14" s="79"/>
      <c r="G14" s="310"/>
      <c r="H14" s="285">
        <f>IF(作業員の選択!$C$11="","　　年　月　日",VLOOKUP(作業員の選択!$C$11,基本データ!$A$11:$AH$50,5,FALSE))</f>
        <v>29495</v>
      </c>
      <c r="I14" s="286"/>
      <c r="J14" s="311">
        <f>IF(作業員の選択!$C$11="","　　年　月　日",VLOOKUP(作業員の選択!$C$11,基本データ!$A$11:$AH$50,4,FALSE))</f>
        <v>24853</v>
      </c>
      <c r="K14" s="183" t="str">
        <f>IF(作業員の選択!$C$11="","",VLOOKUP(作業員の選択!$C$11,基本データ!$A$11:$AH$50,6,FALSE))</f>
        <v>長岡市1-1</v>
      </c>
      <c r="L14" s="314" t="s">
        <v>43</v>
      </c>
      <c r="M14" s="315"/>
      <c r="N14" s="316" t="str">
        <f>IF(作業員の選択!$C$11="","",VLOOKUP(作業員の選択!$C$11,基本データ!$A$11:$AH$50,7,FALSE))</f>
        <v>0258-11-0001</v>
      </c>
      <c r="O14" s="317"/>
      <c r="P14" s="441">
        <f>IF(作業員の選択!$C$11="","",VLOOKUP(作業員の選択!$C$11,基本データ!$A$11:$AH$50,10,FALSE))</f>
        <v>44434</v>
      </c>
      <c r="Q14" s="442"/>
      <c r="R14" s="443"/>
      <c r="S14" s="80"/>
      <c r="T14" s="299"/>
      <c r="U14" s="300"/>
      <c r="V14" s="234" t="str">
        <f>IF(作業員の選択!$C$11="","",VLOOKUP(作業員の選択!$C$11,基本データ!$A$11:$AH$50,14,FALSE))</f>
        <v>小型車両系建設機械</v>
      </c>
      <c r="W14" s="305"/>
      <c r="X14" s="234" t="str">
        <f>IF(作業員の選択!$C$11="","",VLOOKUP(作業員の選択!$C$11,基本データ!$A$11:$AH$50,18,FALSE))</f>
        <v>高所作業車(10m以上)</v>
      </c>
      <c r="Y14" s="235"/>
      <c r="Z14" s="235"/>
      <c r="AA14" s="236"/>
      <c r="AB14" s="225" t="str">
        <f>IF(作業員の選択!$C$11="","",VLOOKUP(作業員の選択!$C$11,基本データ!$A$11:$AH$50,22,FALSE))</f>
        <v>第1種電気工事士</v>
      </c>
      <c r="AC14" s="226"/>
      <c r="AD14" s="285" t="s">
        <v>66</v>
      </c>
      <c r="AE14" s="286"/>
      <c r="AF14" s="223" t="str">
        <f>IF(作業員の選択!$C$11="","",VLOOKUP(作業員の選択!$C$11,基本データ!$A$11:$AH$50,29,FALSE))</f>
        <v>健康保険組合</v>
      </c>
      <c r="AG14" s="223">
        <f>IF(作業員の選択!$C$11="","",VLOOKUP(作業員の選択!$C$11,基本データ!$A$11:$AH$50,30,FALSE))</f>
        <v>1</v>
      </c>
      <c r="AH14" s="264" t="str">
        <f>IF(作業員の選択!$C$11="","",IF(VLOOKUP(作業員の選択!$C$11,基本データ!$A$11:$AI$60,35,FALSE)="有","○",IF(VLOOKUP(作業員の選択!$C$11,基本データ!$A$11:$AI$60,35,FALSE)="","","")))</f>
        <v>○</v>
      </c>
    </row>
    <row r="15" spans="1:34" ht="9" customHeight="1" x14ac:dyDescent="0.15">
      <c r="B15" s="143"/>
      <c r="C15" s="453"/>
      <c r="D15" s="454"/>
      <c r="E15" s="455"/>
      <c r="F15" s="144"/>
      <c r="G15" s="267"/>
      <c r="H15" s="281"/>
      <c r="I15" s="282"/>
      <c r="J15" s="312"/>
      <c r="K15" s="189"/>
      <c r="L15" s="173"/>
      <c r="M15" s="174"/>
      <c r="N15" s="175"/>
      <c r="O15" s="176"/>
      <c r="P15" s="444"/>
      <c r="Q15" s="445"/>
      <c r="R15" s="446"/>
      <c r="S15" s="149"/>
      <c r="T15" s="301"/>
      <c r="U15" s="302"/>
      <c r="V15" s="253" t="str">
        <f>IF(作業員の選択!$C$11="","",VLOOKUP(作業員の選択!$C$11,基本データ!$A$11:$AH$50,15,FALSE))</f>
        <v>職長訓練</v>
      </c>
      <c r="W15" s="254"/>
      <c r="X15" s="253" t="str">
        <f>IF(作業員の選択!$C$11="","",VLOOKUP(作業員の選択!$C$11,基本データ!$A$11:$AH$50,19,FALSE))</f>
        <v>玉掛作業者(1t以上)</v>
      </c>
      <c r="Y15" s="255"/>
      <c r="Z15" s="255"/>
      <c r="AA15" s="254"/>
      <c r="AB15" s="253" t="str">
        <f>IF(作業員の選択!$C$11="","",VLOOKUP(作業員の選択!$C$11,基本データ!$A$11:$AH$50,23,FALSE))</f>
        <v>1級電気施工管理</v>
      </c>
      <c r="AC15" s="254"/>
      <c r="AD15" s="281"/>
      <c r="AE15" s="282"/>
      <c r="AF15" s="224">
        <f>IF(作業員の選択!$C$11="","",VLOOKUP(作業員の選択!$C$11,基本データ!$A$11:$AH$50,25,FALSE))</f>
        <v>0</v>
      </c>
      <c r="AG15" s="224">
        <f>IF(作業員の選択!$C$11="","",VLOOKUP(作業員の選択!$C$11,基本データ!$A$11:$AH$50,25,FALSE))</f>
        <v>0</v>
      </c>
      <c r="AH15" s="265"/>
    </row>
    <row r="16" spans="1:34" ht="9" customHeight="1" x14ac:dyDescent="0.15">
      <c r="B16" s="330">
        <v>1</v>
      </c>
      <c r="C16" s="244" t="str">
        <f>IF(作業員の選択!$C$11="","",VLOOKUP(作業員の選択!$C$11,基本データ!$A$11:$AH$50,1,FALSE))</f>
        <v>白井　一郎</v>
      </c>
      <c r="D16" s="245"/>
      <c r="E16" s="246"/>
      <c r="F16" s="331" t="str">
        <f>IF(作業員の選択!$C$11="","",VLOOKUP(作業員の選択!$C$11,基本データ!$A$11:$AH$50,3,FALSE))</f>
        <v>電工</v>
      </c>
      <c r="G16" s="267"/>
      <c r="H16" s="287"/>
      <c r="I16" s="288"/>
      <c r="J16" s="313"/>
      <c r="K16" s="190"/>
      <c r="L16" s="129"/>
      <c r="M16" s="130"/>
      <c r="N16" s="130"/>
      <c r="O16" s="131"/>
      <c r="P16" s="447"/>
      <c r="Q16" s="448"/>
      <c r="R16" s="449"/>
      <c r="S16" s="331" t="str">
        <f>IF(作業員の選択!$C$11="","",VLOOKUP(作業員の選択!$C$11,基本データ!$A$11:$AH$50,13,FALSE))</f>
        <v>A</v>
      </c>
      <c r="T16" s="303"/>
      <c r="U16" s="304"/>
      <c r="V16" s="253" t="str">
        <f>IF(作業員の選択!$C$11="","",VLOOKUP(作業員の選択!$C$11,基本データ!$A$11:$AH$50,16,FALSE))</f>
        <v>低圧電気取扱業務</v>
      </c>
      <c r="W16" s="298"/>
      <c r="X16" s="253" t="str">
        <f>IF(作業員の選択!$C$11="","",VLOOKUP(作業員の選択!$C$11,基本データ!$A$11:$AH$50,20,FALSE))</f>
        <v>小型移動式クレーン(5t未満)</v>
      </c>
      <c r="Y16" s="255"/>
      <c r="Z16" s="255"/>
      <c r="AA16" s="254"/>
      <c r="AB16" s="227" t="str">
        <f>IF(作業員の選択!$C$11="","",VLOOKUP(作業員の選択!$C$11,基本データ!$A$11:$AH$50,24,FALSE))</f>
        <v>有線ﾃﾚﾋﾞｼﾞｮﾝ放送技術者</v>
      </c>
      <c r="AC16" s="228"/>
      <c r="AD16" s="287"/>
      <c r="AE16" s="288"/>
      <c r="AF16" s="223" t="str">
        <f>IF(作業員の選択!$C$11="","",VLOOKUP(作業員の選択!$C$11,基本データ!$A$11:$AH$50,31,FALSE))</f>
        <v>厚生年金</v>
      </c>
      <c r="AG16" s="223" t="s">
        <v>406</v>
      </c>
      <c r="AH16" s="266"/>
    </row>
    <row r="17" spans="2:34" ht="9" customHeight="1" x14ac:dyDescent="0.15">
      <c r="B17" s="330"/>
      <c r="C17" s="247"/>
      <c r="D17" s="248"/>
      <c r="E17" s="249"/>
      <c r="F17" s="331"/>
      <c r="G17" s="267"/>
      <c r="H17" s="269">
        <f ca="1">IF(作業員の選択!$C$11="","　　年",VLOOKUP(作業員の選択!$C$11,基本データ!$A$11:$AK$50,37,FALSE))</f>
        <v>47</v>
      </c>
      <c r="I17" s="270"/>
      <c r="J17" s="275">
        <f ca="1">IF(作業員の選択!$C$11="","　歳",VLOOKUP(作業員の選択!$C$11,基本データ!$A$11:$AK$50,36,FALSE))</f>
        <v>53</v>
      </c>
      <c r="K17" s="191" t="str">
        <f>IF(作業員の選択!$C$11="","",VLOOKUP(作業員の選択!$C$11,基本データ!$A$11:$AH$50,8,FALSE))</f>
        <v>同上</v>
      </c>
      <c r="L17" s="314" t="s">
        <v>67</v>
      </c>
      <c r="M17" s="315"/>
      <c r="N17" s="332">
        <f>IF(作業員の選択!$C$11="","",VLOOKUP(作業員の選択!$C$11,基本データ!$A$11:$AH$50,9,FALSE))</f>
        <v>0</v>
      </c>
      <c r="O17" s="333"/>
      <c r="P17" s="327">
        <f>IF(作業員の選択!$C$11="","",VLOOKUP(作業員の選択!$C$11,基本データ!$A$11:$AH$50,11,FALSE))</f>
        <v>133</v>
      </c>
      <c r="Q17" s="334" t="s">
        <v>68</v>
      </c>
      <c r="R17" s="337">
        <f>IF(作業員の選択!$C$11="","",VLOOKUP(作業員の選択!$C$11,基本データ!$A$11:$AH$50,12,FALSE))</f>
        <v>81</v>
      </c>
      <c r="S17" s="331"/>
      <c r="T17" s="292"/>
      <c r="U17" s="293"/>
      <c r="V17" s="253">
        <f>IF(作業員の選択!$C$11="","",VLOOKUP(作業員の選択!$C$11,基本データ!$A$11:$AH$50,17,FALSE))</f>
        <v>0</v>
      </c>
      <c r="W17" s="298"/>
      <c r="X17" s="253">
        <f>IF(作業員の選択!$C$11="","",VLOOKUP(作業員の選択!$C$11,基本データ!$A$11:$AH$50,21,FALSE))</f>
        <v>0</v>
      </c>
      <c r="Y17" s="255"/>
      <c r="Z17" s="255"/>
      <c r="AA17" s="254"/>
      <c r="AB17" s="227">
        <f>IF(作業員の選択!$C$11="","",VLOOKUP(作業員の選択!$C$11,基本データ!$A$11:$AH$50,25,FALSE))</f>
        <v>0</v>
      </c>
      <c r="AC17" s="228"/>
      <c r="AD17" s="279" t="s">
        <v>66</v>
      </c>
      <c r="AE17" s="280"/>
      <c r="AF17" s="224">
        <f>IF(作業員の選択!$C$11="","",VLOOKUP(作業員の選択!$C$11,基本データ!$A$11:$AH$50,25,FALSE))</f>
        <v>0</v>
      </c>
      <c r="AG17" s="224"/>
      <c r="AH17" s="264" t="str">
        <f>IF(作業員の選択!$C$11="","",IF(VLOOKUP(作業員の選択!$C$11,基本データ!$A$11:$AI$60,35,FALSE)="有","",IF(VLOOKUP(作業員の選択!$C$11,基本データ!$A$11:$AI$60,35,FALSE)="無","○","")))</f>
        <v/>
      </c>
    </row>
    <row r="18" spans="2:34" ht="9" customHeight="1" x14ac:dyDescent="0.15">
      <c r="B18" s="140"/>
      <c r="C18" s="247"/>
      <c r="D18" s="248"/>
      <c r="E18" s="249"/>
      <c r="F18" s="141"/>
      <c r="G18" s="267"/>
      <c r="H18" s="271"/>
      <c r="I18" s="272"/>
      <c r="J18" s="276"/>
      <c r="K18" s="189"/>
      <c r="L18" s="173"/>
      <c r="M18" s="174"/>
      <c r="N18" s="178"/>
      <c r="O18" s="179"/>
      <c r="P18" s="328"/>
      <c r="Q18" s="335"/>
      <c r="R18" s="338"/>
      <c r="S18" s="141"/>
      <c r="T18" s="294"/>
      <c r="U18" s="295"/>
      <c r="V18" s="253"/>
      <c r="W18" s="254"/>
      <c r="X18" s="253"/>
      <c r="Y18" s="255"/>
      <c r="Z18" s="255"/>
      <c r="AA18" s="254"/>
      <c r="AB18" s="253"/>
      <c r="AC18" s="254"/>
      <c r="AD18" s="281"/>
      <c r="AE18" s="282"/>
      <c r="AF18" s="223" t="str">
        <f>IF(作業員の選択!$C$11="","",VLOOKUP(作業員の選択!$C$11,基本データ!$A$11:$AH$50,33,FALSE))</f>
        <v>適用除外</v>
      </c>
      <c r="AG18" s="223" t="str">
        <f>IF(作業員の選択!$C$11="","",IF($AF18="適用除外","－",VLOOKUP(作業員の選択!$C$11,基本データ!$A$11:$AH$50,34,FALSE)))</f>
        <v>－</v>
      </c>
      <c r="AH18" s="265"/>
    </row>
    <row r="19" spans="2:34" ht="9" customHeight="1" x14ac:dyDescent="0.15">
      <c r="B19" s="81"/>
      <c r="C19" s="250"/>
      <c r="D19" s="251"/>
      <c r="E19" s="252"/>
      <c r="F19" s="82"/>
      <c r="G19" s="268"/>
      <c r="H19" s="273"/>
      <c r="I19" s="274"/>
      <c r="J19" s="277"/>
      <c r="K19" s="192"/>
      <c r="L19" s="132"/>
      <c r="M19" s="133"/>
      <c r="N19" s="133"/>
      <c r="O19" s="134"/>
      <c r="P19" s="329"/>
      <c r="Q19" s="336"/>
      <c r="R19" s="339"/>
      <c r="S19" s="83"/>
      <c r="T19" s="296"/>
      <c r="U19" s="297"/>
      <c r="V19" s="261"/>
      <c r="W19" s="278"/>
      <c r="X19" s="261"/>
      <c r="Y19" s="263"/>
      <c r="Z19" s="263"/>
      <c r="AA19" s="262"/>
      <c r="AB19" s="261"/>
      <c r="AC19" s="262"/>
      <c r="AD19" s="283"/>
      <c r="AE19" s="284"/>
      <c r="AF19" s="224">
        <f>IF(作業員の選択!$C$11="","",VLOOKUP(作業員の選択!$C$11,基本データ!$A$11:$AH$50,25,FALSE))</f>
        <v>0</v>
      </c>
      <c r="AG19" s="224">
        <f>IF(作業員の選択!$C$11="","",VLOOKUP(作業員の選択!$C$11,基本データ!$A$11:$AH$50,25,FALSE))</f>
        <v>0</v>
      </c>
      <c r="AH19" s="266"/>
    </row>
    <row r="20" spans="2:34" ht="9" customHeight="1" x14ac:dyDescent="0.15">
      <c r="B20" s="78"/>
      <c r="C20" s="238" t="str">
        <f>IF(作業員の選択!$C$12="","",VLOOKUP(作業員の選択!$C$12,基本データ!$A$11:$AH$50,2,FALSE))</f>
        <v>しらい　じろう</v>
      </c>
      <c r="D20" s="239"/>
      <c r="E20" s="240"/>
      <c r="F20" s="84"/>
      <c r="G20" s="310"/>
      <c r="H20" s="285">
        <f>IF(作業員の選択!$C$12="","　　年　月　日",VLOOKUP(作業員の選択!$C$12,基本データ!$A$11:$AH$50,5,FALSE))</f>
        <v>29495</v>
      </c>
      <c r="I20" s="286"/>
      <c r="J20" s="311">
        <f>IF(作業員の選択!$C$12="","　　年　月　日",VLOOKUP(作業員の選択!$C$12,基本データ!$A$11:$AH$50,4,FALSE))</f>
        <v>27442</v>
      </c>
      <c r="K20" s="182" t="str">
        <f>IF(作業員の選択!$C$12="","",VLOOKUP(作業員の選択!$C$12,基本データ!$A$11:$AH$50,6,FALSE))</f>
        <v>長岡市1-2</v>
      </c>
      <c r="L20" s="314" t="s">
        <v>43</v>
      </c>
      <c r="M20" s="315"/>
      <c r="N20" s="316" t="str">
        <f>IF(作業員の選択!$C$12="","",VLOOKUP(作業員の選択!$C$12,基本データ!$A$11:$AH$50,7,FALSE))</f>
        <v>0258-11-0002</v>
      </c>
      <c r="O20" s="317"/>
      <c r="P20" s="441">
        <f>IF(作業員の選択!$C$12="","",VLOOKUP(作業員の選択!$C$12,基本データ!$A$11:$AH$50,10,FALSE))</f>
        <v>44434</v>
      </c>
      <c r="Q20" s="442"/>
      <c r="R20" s="443"/>
      <c r="S20" s="80"/>
      <c r="T20" s="299"/>
      <c r="U20" s="300"/>
      <c r="V20" s="234" t="str">
        <f>IF(作業員の選択!$C$12="","",VLOOKUP(作業員の選択!$C$12,基本データ!$A$11:$AH$50,14,FALSE))</f>
        <v>小型車両系建設機械</v>
      </c>
      <c r="W20" s="305"/>
      <c r="X20" s="234" t="str">
        <f>IF(作業員の選択!$C$12="","",VLOOKUP(作業員の選択!$C$12,基本データ!$A$11:$AH$50,18,FALSE))</f>
        <v>小型移動式クレーン(5t未満)</v>
      </c>
      <c r="Y20" s="235"/>
      <c r="Z20" s="235"/>
      <c r="AA20" s="236"/>
      <c r="AB20" s="234" t="str">
        <f>IF(作業員の選択!$C$12="","",VLOOKUP(作業員の選択!$C$12,基本データ!$A$11:$AH$50,22,FALSE))</f>
        <v>第1種電気工事士</v>
      </c>
      <c r="AC20" s="236"/>
      <c r="AD20" s="285" t="s">
        <v>66</v>
      </c>
      <c r="AE20" s="286"/>
      <c r="AF20" s="223" t="str">
        <f>IF(作業員の選択!$C$12="","",VLOOKUP(作業員の選択!$C$12,基本データ!$A$11:$AH$50,29,FALSE))</f>
        <v>健康保険組合</v>
      </c>
      <c r="AG20" s="223">
        <f>IF(作業員の選択!$C$12="","",VLOOKUP(作業員の選択!$C$12,基本データ!$A$11:$AH$50,30,FALSE))</f>
        <v>2</v>
      </c>
      <c r="AH20" s="264" t="str">
        <f>IF(作業員の選択!$C$12="","",IF(VLOOKUP(作業員の選択!$C$12,基本データ!$A$11:$AI$60,35,FALSE)="有","○",IF(VLOOKUP(作業員の選択!$C$12,基本データ!$A$11:$AI$60,35,FALSE)="","","")))</f>
        <v>○</v>
      </c>
    </row>
    <row r="21" spans="2:34" ht="9" customHeight="1" x14ac:dyDescent="0.15">
      <c r="B21" s="143"/>
      <c r="C21" s="241"/>
      <c r="D21" s="242"/>
      <c r="E21" s="243"/>
      <c r="F21" s="152"/>
      <c r="G21" s="267"/>
      <c r="H21" s="281"/>
      <c r="I21" s="282"/>
      <c r="J21" s="312"/>
      <c r="K21" s="193"/>
      <c r="L21" s="173"/>
      <c r="M21" s="174"/>
      <c r="N21" s="175"/>
      <c r="O21" s="176"/>
      <c r="P21" s="444"/>
      <c r="Q21" s="445"/>
      <c r="R21" s="446"/>
      <c r="S21" s="149"/>
      <c r="T21" s="301"/>
      <c r="U21" s="302"/>
      <c r="V21" s="253" t="str">
        <f>IF(作業員の選択!$C$12="","",VLOOKUP(作業員の選択!$C$12,基本データ!$A$11:$AH$50,15,FALSE))</f>
        <v>職長訓練</v>
      </c>
      <c r="W21" s="254"/>
      <c r="X21" s="253" t="str">
        <f>IF(作業員の選択!$C$12="","",VLOOKUP(作業員の選択!$C$12,基本データ!$A$11:$AH$50,19,FALSE))</f>
        <v>玉掛作業者(1t以上)</v>
      </c>
      <c r="Y21" s="255"/>
      <c r="Z21" s="255"/>
      <c r="AA21" s="254"/>
      <c r="AB21" s="253" t="str">
        <f>IF(作業員の選択!$C$12="","",VLOOKUP(作業員の選択!$C$12,基本データ!$A$11:$AH$50,23,FALSE))</f>
        <v>2級電気施工管理</v>
      </c>
      <c r="AC21" s="254"/>
      <c r="AD21" s="281"/>
      <c r="AE21" s="282"/>
      <c r="AF21" s="224">
        <f>IF(作業員の選択!$C$12="","",VLOOKUP(作業員の選択!$C$12,基本データ!$A$11:$AH$50,25,FALSE))</f>
        <v>0</v>
      </c>
      <c r="AG21" s="224">
        <f>IF(作業員の選択!$C$12="","",VLOOKUP(作業員の選択!$C$12,基本データ!$A$11:$AH$50,25,FALSE))</f>
        <v>0</v>
      </c>
      <c r="AH21" s="265"/>
    </row>
    <row r="22" spans="2:34" ht="9" customHeight="1" x14ac:dyDescent="0.15">
      <c r="B22" s="330">
        <v>2</v>
      </c>
      <c r="C22" s="244" t="str">
        <f>IF(作業員の選択!$C$12="","",VLOOKUP(作業員の選択!$C$12,基本データ!$A$11:$AH$50,1,FALSE))</f>
        <v>白井　次郎</v>
      </c>
      <c r="D22" s="245"/>
      <c r="E22" s="246"/>
      <c r="F22" s="331" t="str">
        <f>IF(作業員の選択!$C$12="","",VLOOKUP(作業員の選択!$C$12,基本データ!$A$11:$AH$50,3,FALSE))</f>
        <v>電工</v>
      </c>
      <c r="G22" s="267"/>
      <c r="H22" s="287"/>
      <c r="I22" s="288"/>
      <c r="J22" s="313"/>
      <c r="K22" s="194"/>
      <c r="L22" s="129"/>
      <c r="M22" s="130"/>
      <c r="N22" s="130"/>
      <c r="O22" s="131"/>
      <c r="P22" s="447"/>
      <c r="Q22" s="448"/>
      <c r="R22" s="449"/>
      <c r="S22" s="331" t="str">
        <f>IF(作業員の選択!$C$12="","",VLOOKUP(作業員の選択!$C$12,基本データ!$A$11:$AH$50,13,FALSE))</f>
        <v>B</v>
      </c>
      <c r="T22" s="303"/>
      <c r="U22" s="304"/>
      <c r="V22" s="253" t="str">
        <f>IF(作業員の選択!$C$12="","",VLOOKUP(作業員の選択!$C$12,基本データ!$A$11:$AH$50,16,FALSE))</f>
        <v>低圧電気取扱業務</v>
      </c>
      <c r="W22" s="298"/>
      <c r="X22" s="253" t="str">
        <f>IF(作業員の選択!$C$12="","",VLOOKUP(作業員の選択!$C$12,基本データ!$A$11:$AH$50,20,FALSE))</f>
        <v>高所作業車(10m以上)</v>
      </c>
      <c r="Y22" s="255"/>
      <c r="Z22" s="255"/>
      <c r="AA22" s="254"/>
      <c r="AB22" s="253">
        <f>IF(作業員の選択!$C$12="","",VLOOKUP(作業員の選択!$C$12,基本データ!$A$11:$AH$50,24,FALSE))</f>
        <v>0</v>
      </c>
      <c r="AC22" s="254"/>
      <c r="AD22" s="287"/>
      <c r="AE22" s="288"/>
      <c r="AF22" s="223" t="str">
        <f>IF(作業員の選択!$C$12="","",VLOOKUP(作業員の選択!$C$12,基本データ!$A$11:$AH$50,31,FALSE))</f>
        <v>厚生年金</v>
      </c>
      <c r="AG22" s="223" t="s">
        <v>405</v>
      </c>
      <c r="AH22" s="266"/>
    </row>
    <row r="23" spans="2:34" ht="9" customHeight="1" x14ac:dyDescent="0.15">
      <c r="B23" s="330"/>
      <c r="C23" s="247"/>
      <c r="D23" s="248"/>
      <c r="E23" s="249"/>
      <c r="F23" s="331"/>
      <c r="G23" s="267"/>
      <c r="H23" s="269">
        <f ca="1">IF(作業員の選択!$C$12="","　　年",VLOOKUP(作業員の選択!$C$12,基本データ!$A$11:$AK$50,37,FALSE))</f>
        <v>41</v>
      </c>
      <c r="I23" s="270"/>
      <c r="J23" s="275">
        <f ca="1">IF(作業員の選択!$C$12="","　歳",VLOOKUP(作業員の選択!$C$12,基本データ!$A$11:$AK$50,36,FALSE))</f>
        <v>46</v>
      </c>
      <c r="K23" s="195" t="str">
        <f>IF(作業員の選択!$C$12="","",VLOOKUP(作業員の選択!$C$12,基本データ!$A$11:$AH$50,8,FALSE))</f>
        <v>同上</v>
      </c>
      <c r="L23" s="314" t="s">
        <v>43</v>
      </c>
      <c r="M23" s="315"/>
      <c r="N23" s="332">
        <f>IF(作業員の選択!$C$12="","",VLOOKUP(作業員の選択!$C$12,基本データ!$A$11:$AH$50,9,FALSE))</f>
        <v>0</v>
      </c>
      <c r="O23" s="333"/>
      <c r="P23" s="327">
        <f>IF(作業員の選択!$C$12="","",VLOOKUP(作業員の選択!$C$12,基本データ!$A$11:$AH$50,11,FALSE))</f>
        <v>121</v>
      </c>
      <c r="Q23" s="334" t="s">
        <v>68</v>
      </c>
      <c r="R23" s="337">
        <f>IF(作業員の選択!$C$12="","",VLOOKUP(作業員の選択!$C$12,基本データ!$A$11:$AH$50,12,FALSE))</f>
        <v>83</v>
      </c>
      <c r="S23" s="331"/>
      <c r="T23" s="292"/>
      <c r="U23" s="293"/>
      <c r="V23" s="253">
        <f>IF(作業員の選択!$C$12="","",VLOOKUP(作業員の選択!$C$12,基本データ!$A$11:$AH$50,17,FALSE))</f>
        <v>0</v>
      </c>
      <c r="W23" s="298"/>
      <c r="X23" s="253">
        <f>IF(作業員の選択!$C$12="","",VLOOKUP(作業員の選択!$C$12,基本データ!$A$11:$AH$50,21,FALSE))</f>
        <v>0</v>
      </c>
      <c r="Y23" s="255"/>
      <c r="Z23" s="255"/>
      <c r="AA23" s="254"/>
      <c r="AB23" s="253">
        <f>IF(作業員の選択!$C$12="","",VLOOKUP(作業員の選択!$C$12,基本データ!$A$11:$AH$50,25,FALSE))</f>
        <v>0</v>
      </c>
      <c r="AC23" s="254"/>
      <c r="AD23" s="279" t="s">
        <v>66</v>
      </c>
      <c r="AE23" s="280"/>
      <c r="AF23" s="224">
        <f>IF(作業員の選択!$C$12="","",VLOOKUP(作業員の選択!$C$12,基本データ!$A$11:$AH$50,25,FALSE))</f>
        <v>0</v>
      </c>
      <c r="AG23" s="224"/>
      <c r="AH23" s="264" t="str">
        <f>IF(作業員の選択!$C$12="","",IF(VLOOKUP(作業員の選択!$C$12,基本データ!$A$11:$AI$60,35,FALSE)="有","",IF(VLOOKUP(作業員の選択!$C$12,基本データ!$A$11:$AI$60,35,FALSE)="無","○","")))</f>
        <v/>
      </c>
    </row>
    <row r="24" spans="2:34" ht="9" customHeight="1" x14ac:dyDescent="0.15">
      <c r="B24" s="140"/>
      <c r="C24" s="247"/>
      <c r="D24" s="248"/>
      <c r="E24" s="249"/>
      <c r="F24" s="141"/>
      <c r="G24" s="267"/>
      <c r="H24" s="271"/>
      <c r="I24" s="272"/>
      <c r="J24" s="276"/>
      <c r="K24" s="193"/>
      <c r="L24" s="173"/>
      <c r="M24" s="174"/>
      <c r="N24" s="178"/>
      <c r="O24" s="179"/>
      <c r="P24" s="328"/>
      <c r="Q24" s="335"/>
      <c r="R24" s="338"/>
      <c r="S24" s="141"/>
      <c r="T24" s="294"/>
      <c r="U24" s="295"/>
      <c r="V24" s="253"/>
      <c r="W24" s="254"/>
      <c r="X24" s="253"/>
      <c r="Y24" s="255"/>
      <c r="Z24" s="255"/>
      <c r="AA24" s="254"/>
      <c r="AB24" s="253"/>
      <c r="AC24" s="254"/>
      <c r="AD24" s="281"/>
      <c r="AE24" s="282"/>
      <c r="AF24" s="223" t="str">
        <f>IF(作業員の選択!$C$12="","",VLOOKUP(作業員の選択!$C$12,基本データ!$A$11:$AH$50,33,FALSE))</f>
        <v>　　</v>
      </c>
      <c r="AG24" s="223">
        <f>IF(作業員の選択!$C$12="","",IF($AF$24="適用除外","－",VLOOKUP(作業員の選択!$C$12,基本データ!$A$11:$AH$50,34,FALSE)))</f>
        <v>1002</v>
      </c>
      <c r="AH24" s="265"/>
    </row>
    <row r="25" spans="2:34" ht="9" customHeight="1" x14ac:dyDescent="0.15">
      <c r="B25" s="85"/>
      <c r="C25" s="250"/>
      <c r="D25" s="251"/>
      <c r="E25" s="252"/>
      <c r="F25" s="82"/>
      <c r="G25" s="268"/>
      <c r="H25" s="273"/>
      <c r="I25" s="274"/>
      <c r="J25" s="277"/>
      <c r="K25" s="196"/>
      <c r="L25" s="132"/>
      <c r="M25" s="133"/>
      <c r="N25" s="133"/>
      <c r="O25" s="134"/>
      <c r="P25" s="329"/>
      <c r="Q25" s="336"/>
      <c r="R25" s="339"/>
      <c r="S25" s="83"/>
      <c r="T25" s="296"/>
      <c r="U25" s="297"/>
      <c r="V25" s="261"/>
      <c r="W25" s="278"/>
      <c r="X25" s="261"/>
      <c r="Y25" s="263"/>
      <c r="Z25" s="263"/>
      <c r="AA25" s="262"/>
      <c r="AB25" s="261"/>
      <c r="AC25" s="262"/>
      <c r="AD25" s="283"/>
      <c r="AE25" s="284"/>
      <c r="AF25" s="224">
        <f>IF(作業員の選択!$C$12="","",VLOOKUP(作業員の選択!$C$12,基本データ!$A$11:$AH$50,25,FALSE))</f>
        <v>0</v>
      </c>
      <c r="AG25" s="224"/>
      <c r="AH25" s="266"/>
    </row>
    <row r="26" spans="2:34" ht="9" customHeight="1" x14ac:dyDescent="0.15">
      <c r="B26" s="86"/>
      <c r="C26" s="238" t="str">
        <f>IF(作業員の選択!$C$13="","",VLOOKUP(作業員の選択!$C$13,基本データ!$A$11:$AH$50,2,FALSE))</f>
        <v>しらい　さぶろう</v>
      </c>
      <c r="D26" s="239"/>
      <c r="E26" s="240"/>
      <c r="F26" s="84"/>
      <c r="G26" s="310"/>
      <c r="H26" s="285">
        <f>IF(作業員の選択!$C$13="","　　年　月　日",VLOOKUP(作業員の選択!$C$13,基本データ!$A$11:$AH$50,5,FALSE))</f>
        <v>29792</v>
      </c>
      <c r="I26" s="286"/>
      <c r="J26" s="311">
        <f>IF(作業員の選択!$C$13="","　　年　月　日",VLOOKUP(作業員の選択!$C$13,基本データ!$A$11:$AH$50,4,FALSE))</f>
        <v>29453</v>
      </c>
      <c r="K26" s="184" t="str">
        <f>IF(作業員の選択!$C$13="","",VLOOKUP(作業員の選択!$C$13,基本データ!$A$11:$AH$50,6,FALSE))</f>
        <v>長岡市1-3</v>
      </c>
      <c r="L26" s="314" t="s">
        <v>43</v>
      </c>
      <c r="M26" s="315"/>
      <c r="N26" s="316" t="str">
        <f>IF(作業員の選択!$C$13="","",VLOOKUP(作業員の選択!$C$13,基本データ!$A$11:$AH$50,7,FALSE))</f>
        <v>0258-11-0003</v>
      </c>
      <c r="O26" s="317"/>
      <c r="P26" s="441">
        <f>IF(作業員の選択!$C$13="","",VLOOKUP(作業員の選択!$C$13,基本データ!$A$11:$AH$50,10,FALSE))</f>
        <v>44434</v>
      </c>
      <c r="Q26" s="442"/>
      <c r="R26" s="443"/>
      <c r="S26" s="80"/>
      <c r="T26" s="299"/>
      <c r="U26" s="300"/>
      <c r="V26" s="234" t="str">
        <f>IF(作業員の選択!$C$13="","",VLOOKUP(作業員の選択!$C$13,基本データ!$A$11:$AH$50,14,FALSE))</f>
        <v>低圧電気取扱業務</v>
      </c>
      <c r="W26" s="305"/>
      <c r="X26" s="234" t="str">
        <f>IF(作業員の選択!$C$13="","",VLOOKUP(作業員の選択!$C$13,基本データ!$A$11:$AH$50,18,FALSE))</f>
        <v>高所作業車(10m以上)</v>
      </c>
      <c r="Y26" s="235"/>
      <c r="Z26" s="235"/>
      <c r="AA26" s="236"/>
      <c r="AB26" s="234" t="str">
        <f>IF(作業員の選択!$C$13="","",VLOOKUP(作業員の選択!$C$13,基本データ!$A$11:$AH$50,22,FALSE))</f>
        <v>第1種電気工事士</v>
      </c>
      <c r="AC26" s="236"/>
      <c r="AD26" s="285" t="s">
        <v>66</v>
      </c>
      <c r="AE26" s="286"/>
      <c r="AF26" s="223" t="str">
        <f>IF(作業員の選択!$C$13="","",VLOOKUP(作業員の選択!$C$13,基本データ!$A$11:$AH$50,29,FALSE))</f>
        <v>健康保険組合</v>
      </c>
      <c r="AG26" s="223">
        <f>IF(作業員の選択!$C$13="","",VLOOKUP(作業員の選択!$C$13,基本データ!$A$11:$AH$50,30,FALSE))</f>
        <v>3</v>
      </c>
      <c r="AH26" s="264" t="str">
        <f>IF(作業員の選択!$C$13="","",IF(VLOOKUP(作業員の選択!$C$13,基本データ!$A$11:$AI$60,35,FALSE)="有","○",IF(VLOOKUP(作業員の選択!$C$13,基本データ!$A$11:$AI$60,35,FALSE)="","","")))</f>
        <v>○</v>
      </c>
    </row>
    <row r="27" spans="2:34" ht="9" customHeight="1" x14ac:dyDescent="0.15">
      <c r="B27" s="153"/>
      <c r="C27" s="241"/>
      <c r="D27" s="242"/>
      <c r="E27" s="243"/>
      <c r="F27" s="152"/>
      <c r="G27" s="267"/>
      <c r="H27" s="281"/>
      <c r="I27" s="282"/>
      <c r="J27" s="312"/>
      <c r="K27" s="197"/>
      <c r="L27" s="173"/>
      <c r="M27" s="174"/>
      <c r="N27" s="175"/>
      <c r="O27" s="176"/>
      <c r="P27" s="444"/>
      <c r="Q27" s="445"/>
      <c r="R27" s="446"/>
      <c r="S27" s="149"/>
      <c r="T27" s="301"/>
      <c r="U27" s="302"/>
      <c r="V27" s="253">
        <f>IF(作業員の選択!$C$13="","",VLOOKUP(作業員の選択!$C$13,基本データ!$A$11:$AH$50,15,FALSE))</f>
        <v>0</v>
      </c>
      <c r="W27" s="254"/>
      <c r="X27" s="253">
        <f>IF(作業員の選択!$C$13="","",VLOOKUP(作業員の選択!$C$13,基本データ!$A$11:$AH$50,19,FALSE))</f>
        <v>0</v>
      </c>
      <c r="Y27" s="255"/>
      <c r="Z27" s="255"/>
      <c r="AA27" s="254"/>
      <c r="AB27" s="253">
        <f>IF(作業員の選択!$C$13="","",VLOOKUP(作業員の選択!$C$13,基本データ!$A$11:$AH$50,23,FALSE))</f>
        <v>0</v>
      </c>
      <c r="AC27" s="254"/>
      <c r="AD27" s="281"/>
      <c r="AE27" s="282"/>
      <c r="AF27" s="224">
        <f>IF(作業員の選択!$C$13="","",VLOOKUP(作業員の選択!$C$13,基本データ!$A$11:$AH$50,25,FALSE))</f>
        <v>0</v>
      </c>
      <c r="AG27" s="224">
        <f>IF(作業員の選択!$C$13="","",VLOOKUP(作業員の選択!$C$13,基本データ!$A$11:$AH$50,25,FALSE))</f>
        <v>0</v>
      </c>
      <c r="AH27" s="265"/>
    </row>
    <row r="28" spans="2:34" ht="9" customHeight="1" x14ac:dyDescent="0.15">
      <c r="B28" s="330">
        <v>3</v>
      </c>
      <c r="C28" s="244" t="str">
        <f>IF(作業員の選択!$C$13="","",VLOOKUP(作業員の選択!$C$13,基本データ!$A$11:$AH$50,1,FALSE))</f>
        <v>白井　三郎</v>
      </c>
      <c r="D28" s="245"/>
      <c r="E28" s="246"/>
      <c r="F28" s="331" t="str">
        <f>IF(作業員の選択!$C$13="","",VLOOKUP(作業員の選択!$C$13,基本データ!$A$11:$AH$50,3,FALSE))</f>
        <v>電工</v>
      </c>
      <c r="G28" s="267"/>
      <c r="H28" s="287"/>
      <c r="I28" s="288"/>
      <c r="J28" s="313"/>
      <c r="K28" s="186"/>
      <c r="L28" s="129"/>
      <c r="M28" s="130"/>
      <c r="N28" s="130"/>
      <c r="O28" s="131"/>
      <c r="P28" s="447"/>
      <c r="Q28" s="448"/>
      <c r="R28" s="449"/>
      <c r="S28" s="331" t="str">
        <f>IF(作業員の選択!$C$13="","",VLOOKUP(作業員の選択!$C$13,基本データ!$A$11:$AH$50,13,FALSE))</f>
        <v>AB</v>
      </c>
      <c r="T28" s="303"/>
      <c r="U28" s="304"/>
      <c r="V28" s="253">
        <f>IF(作業員の選択!$C$13="","",VLOOKUP(作業員の選択!$C$13,基本データ!$A$11:$AH$50,16,FALSE))</f>
        <v>0</v>
      </c>
      <c r="W28" s="298"/>
      <c r="X28" s="253">
        <f>IF(作業員の選択!$C$13="","",VLOOKUP(作業員の選択!$C$13,基本データ!$A$11:$AH$50,20,FALSE))</f>
        <v>0</v>
      </c>
      <c r="Y28" s="255"/>
      <c r="Z28" s="255"/>
      <c r="AA28" s="254"/>
      <c r="AB28" s="253">
        <f>IF(作業員の選択!$C$13="","",VLOOKUP(作業員の選択!$C$13,基本データ!$A$11:$AH$50,24,FALSE))</f>
        <v>0</v>
      </c>
      <c r="AC28" s="254"/>
      <c r="AD28" s="287"/>
      <c r="AE28" s="288"/>
      <c r="AF28" s="223" t="str">
        <f>IF(作業員の選択!$C$13="","",VLOOKUP(作業員の選択!$C$13,基本データ!$A$11:$AH$50,31,FALSE))</f>
        <v>厚生年金</v>
      </c>
      <c r="AG28" s="223" t="s">
        <v>405</v>
      </c>
      <c r="AH28" s="266"/>
    </row>
    <row r="29" spans="2:34" ht="9" customHeight="1" x14ac:dyDescent="0.15">
      <c r="B29" s="330"/>
      <c r="C29" s="247"/>
      <c r="D29" s="248"/>
      <c r="E29" s="249"/>
      <c r="F29" s="331"/>
      <c r="G29" s="267"/>
      <c r="H29" s="269">
        <f ca="1">IF(作業員の選択!$C$13="","　　年",VLOOKUP(作業員の選択!$C$13,基本データ!$A$11:$AK$50,37,FALSE))</f>
        <v>40</v>
      </c>
      <c r="I29" s="270"/>
      <c r="J29" s="275">
        <f ca="1">IF(作業員の選択!$C$13="","　歳",VLOOKUP(作業員の選択!$C$13,基本データ!$A$11:$AK$50,36,FALSE))</f>
        <v>41</v>
      </c>
      <c r="K29" s="198" t="str">
        <f>IF(作業員の選択!$C$13="","",VLOOKUP(作業員の選択!$C$13,基本データ!$A$11:$AH$50,8,FALSE))</f>
        <v>同上</v>
      </c>
      <c r="L29" s="314" t="s">
        <v>43</v>
      </c>
      <c r="M29" s="315"/>
      <c r="N29" s="332">
        <f>IF(作業員の選択!$C$13="","",VLOOKUP(作業員の選択!$C$13,基本データ!$A$11:$AH$50,9,FALSE))</f>
        <v>0</v>
      </c>
      <c r="O29" s="333"/>
      <c r="P29" s="327">
        <f>IF(作業員の選択!$C$13="","",VLOOKUP(作業員の選択!$C$13,基本データ!$A$11:$AH$50,11,FALSE))</f>
        <v>142</v>
      </c>
      <c r="Q29" s="334" t="s">
        <v>68</v>
      </c>
      <c r="R29" s="337">
        <f>IF(作業員の選択!$C$13="","",VLOOKUP(作業員の選択!$C$13,基本データ!$A$11:$AH$50,12,FALSE))</f>
        <v>98</v>
      </c>
      <c r="S29" s="331"/>
      <c r="T29" s="292"/>
      <c r="U29" s="293"/>
      <c r="V29" s="253">
        <f>IF(作業員の選択!$C$13="","",VLOOKUP(作業員の選択!$C$13,基本データ!$A$11:$AH$50,17,FALSE))</f>
        <v>0</v>
      </c>
      <c r="W29" s="298"/>
      <c r="X29" s="253">
        <f>IF(作業員の選択!$C$13="","",VLOOKUP(作業員の選択!$C$13,基本データ!$A$11:$AH$50,21,FALSE))</f>
        <v>0</v>
      </c>
      <c r="Y29" s="255"/>
      <c r="Z29" s="255"/>
      <c r="AA29" s="254"/>
      <c r="AB29" s="253">
        <f>IF(作業員の選択!$C$13="","",VLOOKUP(作業員の選択!$C$13,基本データ!$A$11:$AH$50,25,FALSE))</f>
        <v>0</v>
      </c>
      <c r="AC29" s="254"/>
      <c r="AD29" s="279" t="s">
        <v>66</v>
      </c>
      <c r="AE29" s="280"/>
      <c r="AF29" s="224">
        <f>IF(作業員の選択!$C$13="","",VLOOKUP(作業員の選択!$C$13,基本データ!$A$11:$AH$50,25,FALSE))</f>
        <v>0</v>
      </c>
      <c r="AG29" s="224"/>
      <c r="AH29" s="264" t="str">
        <f>IF(作業員の選択!$C$13="","",IF(VLOOKUP(作業員の選択!$C$13,基本データ!$A$11:$AI$60,35,FALSE)="有","",IF(VLOOKUP(作業員の選択!$C$13,基本データ!$A$11:$AI$60,35,FALSE)="無","○","")))</f>
        <v/>
      </c>
    </row>
    <row r="30" spans="2:34" ht="9" customHeight="1" x14ac:dyDescent="0.15">
      <c r="B30" s="140"/>
      <c r="C30" s="247"/>
      <c r="D30" s="248"/>
      <c r="E30" s="249"/>
      <c r="F30" s="141"/>
      <c r="G30" s="267"/>
      <c r="H30" s="271"/>
      <c r="I30" s="272"/>
      <c r="J30" s="276"/>
      <c r="K30" s="197"/>
      <c r="L30" s="173"/>
      <c r="M30" s="174"/>
      <c r="N30" s="178"/>
      <c r="O30" s="179"/>
      <c r="P30" s="328"/>
      <c r="Q30" s="335"/>
      <c r="R30" s="338"/>
      <c r="S30" s="141"/>
      <c r="T30" s="294"/>
      <c r="U30" s="295"/>
      <c r="V30" s="253"/>
      <c r="W30" s="254"/>
      <c r="X30" s="253"/>
      <c r="Y30" s="255"/>
      <c r="Z30" s="255"/>
      <c r="AA30" s="254"/>
      <c r="AB30" s="253"/>
      <c r="AC30" s="254"/>
      <c r="AD30" s="281"/>
      <c r="AE30" s="282"/>
      <c r="AF30" s="223" t="str">
        <f>IF(作業員の選択!$C$13="","",VLOOKUP(作業員の選択!$C$13,基本データ!$A$11:$AH$50,33,FALSE))</f>
        <v>　　</v>
      </c>
      <c r="AG30" s="223">
        <f>IF(作業員の選択!$C$13="","",IF($AF$30="適用除外","－",VLOOKUP(作業員の選択!$C$13,基本データ!$A$11:$AH$50,34,FALSE)))</f>
        <v>1003</v>
      </c>
      <c r="AH30" s="265"/>
    </row>
    <row r="31" spans="2:34" ht="9" customHeight="1" x14ac:dyDescent="0.15">
      <c r="B31" s="85"/>
      <c r="C31" s="250"/>
      <c r="D31" s="251"/>
      <c r="E31" s="252"/>
      <c r="F31" s="82"/>
      <c r="G31" s="268"/>
      <c r="H31" s="273"/>
      <c r="I31" s="274"/>
      <c r="J31" s="277"/>
      <c r="K31" s="188"/>
      <c r="L31" s="132"/>
      <c r="M31" s="133"/>
      <c r="N31" s="133"/>
      <c r="O31" s="134"/>
      <c r="P31" s="329"/>
      <c r="Q31" s="336"/>
      <c r="R31" s="339"/>
      <c r="S31" s="83"/>
      <c r="T31" s="296"/>
      <c r="U31" s="297"/>
      <c r="V31" s="261"/>
      <c r="W31" s="278"/>
      <c r="X31" s="261"/>
      <c r="Y31" s="263"/>
      <c r="Z31" s="263"/>
      <c r="AA31" s="262"/>
      <c r="AB31" s="261"/>
      <c r="AC31" s="262"/>
      <c r="AD31" s="283"/>
      <c r="AE31" s="284"/>
      <c r="AF31" s="224">
        <f>IF(作業員の選択!$C$13="","",VLOOKUP(作業員の選択!$C$13,基本データ!$A$11:$AH$50,25,FALSE))</f>
        <v>0</v>
      </c>
      <c r="AG31" s="224">
        <f>IF(作業員の選択!$C$13="","",VLOOKUP(作業員の選択!$C$13,基本データ!$A$11:$AH$50,25,FALSE))</f>
        <v>0</v>
      </c>
      <c r="AH31" s="266"/>
    </row>
    <row r="32" spans="2:34" ht="9" customHeight="1" x14ac:dyDescent="0.15">
      <c r="B32" s="86"/>
      <c r="C32" s="238" t="str">
        <f>IF(作業員の選択!$C$14="","",VLOOKUP(作業員の選択!$C$14,基本データ!$A$11:$AH$50,2,FALSE))</f>
        <v>しらい　しろう</v>
      </c>
      <c r="D32" s="239"/>
      <c r="E32" s="240"/>
      <c r="F32" s="84"/>
      <c r="G32" s="310"/>
      <c r="H32" s="285">
        <f>IF(作業員の選択!$C$14="","　　年　月　日",VLOOKUP(作業員の選択!$C$14,基本データ!$A$11:$AH$50,5,FALSE))</f>
        <v>30078</v>
      </c>
      <c r="I32" s="286"/>
      <c r="J32" s="311">
        <f>IF(作業員の選択!$C$14="","　　年　月　日",VLOOKUP(作業員の選択!$C$14,基本データ!$A$11:$AH$50,4,FALSE))</f>
        <v>31266</v>
      </c>
      <c r="K32" s="184" t="str">
        <f>IF(作業員の選択!$C$14="","",VLOOKUP(作業員の選択!$C$14,基本データ!$A$11:$AH$50,6,FALSE))</f>
        <v>長岡市1-4</v>
      </c>
      <c r="L32" s="314" t="s">
        <v>43</v>
      </c>
      <c r="M32" s="315"/>
      <c r="N32" s="316" t="str">
        <f>IF(作業員の選択!$C$14="","",VLOOKUP(作業員の選択!$C$14,基本データ!$A$11:$AH$50,7,FALSE))</f>
        <v>0258-11-0004</v>
      </c>
      <c r="O32" s="317"/>
      <c r="P32" s="441">
        <f>IF(作業員の選択!$C$14="","",VLOOKUP(作業員の選択!$C$14,基本データ!$A$11:$AH$50,10,FALSE))</f>
        <v>44434</v>
      </c>
      <c r="Q32" s="442"/>
      <c r="R32" s="443"/>
      <c r="S32" s="80"/>
      <c r="T32" s="299"/>
      <c r="U32" s="300"/>
      <c r="V32" s="234" t="str">
        <f>IF(作業員の選択!$C$14="","",VLOOKUP(作業員の選択!$C$14,基本データ!$A$11:$AH$50,14,FALSE))</f>
        <v>小型車両系建設機械</v>
      </c>
      <c r="W32" s="305"/>
      <c r="X32" s="234" t="str">
        <f>IF(作業員の選択!$C$14="","",VLOOKUP(作業員の選択!$C$14,基本データ!$A$11:$AH$50,18,FALSE))</f>
        <v>小型移動式クレーン(5t未満)</v>
      </c>
      <c r="Y32" s="235"/>
      <c r="Z32" s="235"/>
      <c r="AA32" s="236"/>
      <c r="AB32" s="234" t="str">
        <f>IF(作業員の選択!$C$14="","",VLOOKUP(作業員の選択!$C$14,基本データ!$A$11:$AH$50,22,FALSE))</f>
        <v>第1種電気工事士</v>
      </c>
      <c r="AC32" s="236"/>
      <c r="AD32" s="285" t="s">
        <v>66</v>
      </c>
      <c r="AE32" s="286"/>
      <c r="AF32" s="223" t="str">
        <f>IF(作業員の選択!$C$14="","",VLOOKUP(作業員の選択!$C$14,基本データ!$A$11:$AH$50,29,FALSE))</f>
        <v>健康保険組合</v>
      </c>
      <c r="AG32" s="223">
        <f>IF(作業員の選択!$C$14="","",VLOOKUP(作業員の選択!$C$14,基本データ!$A$11:$AH$50,30,FALSE))</f>
        <v>4</v>
      </c>
      <c r="AH32" s="264" t="str">
        <f>IF(作業員の選択!$C$14="","",IF(VLOOKUP(作業員の選択!$C$14,基本データ!$A$11:$AI$60,35,FALSE)="有","○",IF(VLOOKUP(作業員の選択!$C$14,基本データ!$A$11:$AI$60,35,FALSE)="","","")))</f>
        <v>○</v>
      </c>
    </row>
    <row r="33" spans="2:36" ht="9" customHeight="1" x14ac:dyDescent="0.15">
      <c r="B33" s="153"/>
      <c r="C33" s="241"/>
      <c r="D33" s="242"/>
      <c r="E33" s="243"/>
      <c r="F33" s="152"/>
      <c r="G33" s="267"/>
      <c r="H33" s="281"/>
      <c r="I33" s="282"/>
      <c r="J33" s="312"/>
      <c r="K33" s="197"/>
      <c r="L33" s="173"/>
      <c r="M33" s="174"/>
      <c r="N33" s="175"/>
      <c r="O33" s="176"/>
      <c r="P33" s="444"/>
      <c r="Q33" s="445"/>
      <c r="R33" s="446"/>
      <c r="S33" s="149"/>
      <c r="T33" s="301"/>
      <c r="U33" s="302"/>
      <c r="V33" s="253" t="str">
        <f>IF(作業員の選択!$C$14="","",VLOOKUP(作業員の選択!$C$14,基本データ!$A$11:$AH$50,15,FALSE))</f>
        <v>職長訓練</v>
      </c>
      <c r="W33" s="254"/>
      <c r="X33" s="253" t="str">
        <f>IF(作業員の選択!$C$14="","",VLOOKUP(作業員の選択!$C$14,基本データ!$A$11:$AH$50,19,FALSE))</f>
        <v>玉掛作業者(1t以上)</v>
      </c>
      <c r="Y33" s="255"/>
      <c r="Z33" s="255"/>
      <c r="AA33" s="254"/>
      <c r="AB33" s="253">
        <f>IF(作業員の選択!$C$14="","",VLOOKUP(作業員の選択!$C$14,基本データ!$A$11:$AH$50,23,FALSE))</f>
        <v>0</v>
      </c>
      <c r="AC33" s="254"/>
      <c r="AD33" s="281"/>
      <c r="AE33" s="282"/>
      <c r="AF33" s="224">
        <f>IF(作業員の選択!$C$14="","",VLOOKUP(作業員の選択!$C$14,基本データ!$A$11:$AH$50,25,FALSE))</f>
        <v>0</v>
      </c>
      <c r="AG33" s="224">
        <f>IF(作業員の選択!$C$14="","",VLOOKUP(作業員の選択!$C$14,基本データ!$A$11:$AH$50,25,FALSE))</f>
        <v>0</v>
      </c>
      <c r="AH33" s="265"/>
    </row>
    <row r="34" spans="2:36" ht="9" customHeight="1" x14ac:dyDescent="0.15">
      <c r="B34" s="330">
        <v>4</v>
      </c>
      <c r="C34" s="244" t="str">
        <f>IF(作業員の選択!$C$14="","",VLOOKUP(作業員の選択!$C$14,基本データ!$A$11:$AH$50,1,FALSE))</f>
        <v>白井　四郎</v>
      </c>
      <c r="D34" s="245"/>
      <c r="E34" s="246"/>
      <c r="F34" s="331" t="str">
        <f>IF(作業員の選択!$C$14="","",VLOOKUP(作業員の選択!$C$14,基本データ!$A$11:$AH$50,3,FALSE))</f>
        <v>電工</v>
      </c>
      <c r="G34" s="267"/>
      <c r="H34" s="287"/>
      <c r="I34" s="288"/>
      <c r="J34" s="313"/>
      <c r="K34" s="186"/>
      <c r="L34" s="129"/>
      <c r="M34" s="130"/>
      <c r="N34" s="130"/>
      <c r="O34" s="131"/>
      <c r="P34" s="447"/>
      <c r="Q34" s="448"/>
      <c r="R34" s="449"/>
      <c r="S34" s="331" t="str">
        <f>IF(作業員の選択!$C$14="","",VLOOKUP(作業員の選択!$C$14,基本データ!$A$11:$AH$50,13,FALSE))</f>
        <v>O</v>
      </c>
      <c r="T34" s="303"/>
      <c r="U34" s="304"/>
      <c r="V34" s="253" t="str">
        <f>IF(作業員の選択!$C$14="","",VLOOKUP(作業員の選択!$C$14,基本データ!$A$11:$AH$50,16,FALSE))</f>
        <v>低圧電気取扱業務</v>
      </c>
      <c r="W34" s="298"/>
      <c r="X34" s="253">
        <f>IF(作業員の選択!$C$14="","",VLOOKUP(作業員の選択!$C$14,基本データ!$A$11:$AH$50,20,FALSE))</f>
        <v>0</v>
      </c>
      <c r="Y34" s="255"/>
      <c r="Z34" s="255"/>
      <c r="AA34" s="254"/>
      <c r="AB34" s="253">
        <f>IF(作業員の選択!$C$14="","",VLOOKUP(作業員の選択!$C$14,基本データ!$A$11:$AH$50,24,FALSE))</f>
        <v>0</v>
      </c>
      <c r="AC34" s="254"/>
      <c r="AD34" s="287"/>
      <c r="AE34" s="288"/>
      <c r="AF34" s="223" t="str">
        <f>IF(作業員の選択!$C$14="","",VLOOKUP(作業員の選択!$C$14,基本データ!$A$11:$AH$50,31,FALSE))</f>
        <v>厚生年金</v>
      </c>
      <c r="AG34" s="223" t="s">
        <v>405</v>
      </c>
      <c r="AH34" s="266"/>
    </row>
    <row r="35" spans="2:36" ht="9" customHeight="1" x14ac:dyDescent="0.15">
      <c r="B35" s="330"/>
      <c r="C35" s="247"/>
      <c r="D35" s="248"/>
      <c r="E35" s="249"/>
      <c r="F35" s="331"/>
      <c r="G35" s="267"/>
      <c r="H35" s="269">
        <f ca="1">IF(作業員の選択!$C$14="","　　年",VLOOKUP(作業員の選択!$C$14,基本データ!$A$11:$AK$50,37,FALSE))</f>
        <v>51</v>
      </c>
      <c r="I35" s="270"/>
      <c r="J35" s="275">
        <f ca="1">IF(作業員の選択!$C$14="","　歳",VLOOKUP(作業員の選択!$C$14,基本データ!$A$11:$AK$50,36,FALSE))</f>
        <v>36</v>
      </c>
      <c r="K35" s="198" t="str">
        <f>IF(作業員の選択!$C$14="","",VLOOKUP(作業員の選択!$C$14,基本データ!$A$11:$AH$50,8,FALSE))</f>
        <v>同上</v>
      </c>
      <c r="L35" s="314" t="s">
        <v>43</v>
      </c>
      <c r="M35" s="315"/>
      <c r="N35" s="332">
        <f>IF(作業員の選択!$C$14="","",VLOOKUP(作業員の選択!$C$14,基本データ!$A$11:$AH$50,9,FALSE))</f>
        <v>0</v>
      </c>
      <c r="O35" s="333"/>
      <c r="P35" s="327">
        <f>IF(作業員の選択!$C$14="","",VLOOKUP(作業員の選択!$C$14,基本データ!$A$11:$AH$50,11,FALSE))</f>
        <v>107</v>
      </c>
      <c r="Q35" s="334" t="s">
        <v>68</v>
      </c>
      <c r="R35" s="337">
        <f>IF(作業員の選択!$C$14="","",VLOOKUP(作業員の選択!$C$14,基本データ!$A$11:$AH$50,12,FALSE))</f>
        <v>69</v>
      </c>
      <c r="S35" s="331"/>
      <c r="T35" s="292"/>
      <c r="U35" s="293"/>
      <c r="V35" s="253" t="str">
        <f>IF(作業員の選択!$C$14="","",VLOOKUP(作業員の選択!$C$14,基本データ!$A$11:$AH$50,17,FALSE))</f>
        <v>高所作業車(10m未満)</v>
      </c>
      <c r="W35" s="298"/>
      <c r="X35" s="253">
        <f>IF(作業員の選択!$C$14="","",VLOOKUP(作業員の選択!$C$14,基本データ!$A$11:$AH$50,21,FALSE))</f>
        <v>0</v>
      </c>
      <c r="Y35" s="255"/>
      <c r="Z35" s="255"/>
      <c r="AA35" s="254"/>
      <c r="AB35" s="253">
        <f>IF(作業員の選択!$C$14="","",VLOOKUP(作業員の選択!$C$14,基本データ!$A$11:$AH$50,25,FALSE))</f>
        <v>0</v>
      </c>
      <c r="AC35" s="254"/>
      <c r="AD35" s="279" t="s">
        <v>66</v>
      </c>
      <c r="AE35" s="280"/>
      <c r="AF35" s="224">
        <f>IF(作業員の選択!$C$14="","",VLOOKUP(作業員の選択!$C$14,基本データ!$A$11:$AH$50,25,FALSE))</f>
        <v>0</v>
      </c>
      <c r="AG35" s="224"/>
      <c r="AH35" s="264" t="str">
        <f>IF(作業員の選択!$C$14="","",IF(VLOOKUP(作業員の選択!$C$14,基本データ!$A$11:$AI$60,35,FALSE)="有","",IF(VLOOKUP(作業員の選択!$C$14,基本データ!$A$11:$AI$60,35,FALSE)="無","○","")))</f>
        <v/>
      </c>
    </row>
    <row r="36" spans="2:36" ht="9" customHeight="1" x14ac:dyDescent="0.15">
      <c r="B36" s="140"/>
      <c r="C36" s="247"/>
      <c r="D36" s="248"/>
      <c r="E36" s="249"/>
      <c r="F36" s="141"/>
      <c r="G36" s="267"/>
      <c r="H36" s="271"/>
      <c r="I36" s="272"/>
      <c r="J36" s="276"/>
      <c r="K36" s="197"/>
      <c r="L36" s="173"/>
      <c r="M36" s="174"/>
      <c r="N36" s="178"/>
      <c r="O36" s="179"/>
      <c r="P36" s="328"/>
      <c r="Q36" s="335"/>
      <c r="R36" s="338"/>
      <c r="S36" s="141"/>
      <c r="T36" s="294"/>
      <c r="U36" s="295"/>
      <c r="V36" s="253"/>
      <c r="W36" s="254"/>
      <c r="X36" s="253"/>
      <c r="Y36" s="255"/>
      <c r="Z36" s="255"/>
      <c r="AA36" s="254"/>
      <c r="AB36" s="253"/>
      <c r="AC36" s="254"/>
      <c r="AD36" s="281"/>
      <c r="AE36" s="282"/>
      <c r="AF36" s="223" t="str">
        <f>IF(作業員の選択!$C$14="","",VLOOKUP(作業員の選択!$C$14,基本データ!$A$11:$AH$50,33,FALSE))</f>
        <v>　　</v>
      </c>
      <c r="AG36" s="223">
        <f>IF(作業員の選択!$C$14="","",IF($AF$36="適用除外","－",VLOOKUP(作業員の選択!$C$14,基本データ!$A$11:$AH$50,34,FALSE)))</f>
        <v>1004</v>
      </c>
      <c r="AH36" s="265"/>
    </row>
    <row r="37" spans="2:36" ht="9" customHeight="1" x14ac:dyDescent="0.15">
      <c r="B37" s="85"/>
      <c r="C37" s="250"/>
      <c r="D37" s="251"/>
      <c r="E37" s="252"/>
      <c r="F37" s="82"/>
      <c r="G37" s="268"/>
      <c r="H37" s="273"/>
      <c r="I37" s="274"/>
      <c r="J37" s="277"/>
      <c r="K37" s="188"/>
      <c r="L37" s="132"/>
      <c r="M37" s="133"/>
      <c r="N37" s="133"/>
      <c r="O37" s="134"/>
      <c r="P37" s="329"/>
      <c r="Q37" s="336"/>
      <c r="R37" s="339"/>
      <c r="S37" s="83"/>
      <c r="T37" s="296"/>
      <c r="U37" s="297"/>
      <c r="V37" s="261"/>
      <c r="W37" s="262"/>
      <c r="X37" s="261"/>
      <c r="Y37" s="263"/>
      <c r="Z37" s="263"/>
      <c r="AA37" s="262"/>
      <c r="AB37" s="261"/>
      <c r="AC37" s="262"/>
      <c r="AD37" s="283"/>
      <c r="AE37" s="284"/>
      <c r="AF37" s="224">
        <f>IF(作業員の選択!$C$14="","",VLOOKUP(作業員の選択!$C$14,基本データ!$A$11:$AH$50,25,FALSE))</f>
        <v>0</v>
      </c>
      <c r="AG37" s="224"/>
      <c r="AH37" s="266"/>
    </row>
    <row r="38" spans="2:36" ht="9" customHeight="1" x14ac:dyDescent="0.15">
      <c r="B38" s="86"/>
      <c r="C38" s="238" t="str">
        <f>IF(作業員の選択!$C$15="","",VLOOKUP(作業員の選択!$C$15,基本データ!$A$11:$AH$50,2,FALSE))</f>
        <v>しらい　ごろう</v>
      </c>
      <c r="D38" s="239"/>
      <c r="E38" s="240"/>
      <c r="F38" s="84"/>
      <c r="G38" s="310"/>
      <c r="H38" s="285">
        <f>IF(作業員の選択!$C$15="","　　年　月　日",VLOOKUP(作業員の選択!$C$15,基本データ!$A$11:$AH$50,5,FALSE))</f>
        <v>30901</v>
      </c>
      <c r="I38" s="286"/>
      <c r="J38" s="311">
        <f>IF(作業員の選択!$C$15="","　　年　月　日",VLOOKUP(作業員の選択!$C$15,基本データ!$A$11:$AH$50,4,FALSE))</f>
        <v>23096</v>
      </c>
      <c r="K38" s="184" t="str">
        <f>IF(作業員の選択!$C$15="","",VLOOKUP(作業員の選択!$C$15,基本データ!$A$11:$AH$50,6,FALSE))</f>
        <v>長岡市1-5</v>
      </c>
      <c r="L38" s="314" t="s">
        <v>43</v>
      </c>
      <c r="M38" s="315"/>
      <c r="N38" s="316" t="str">
        <f>IF(作業員の選択!$C$15="","",VLOOKUP(作業員の選択!$C$15,基本データ!$A$11:$AH$50,7,FALSE))</f>
        <v>0258-11-0005</v>
      </c>
      <c r="O38" s="317"/>
      <c r="P38" s="441">
        <f>IF(作業員の選択!$C$15="","",VLOOKUP(作業員の選択!$C$15,基本データ!$A$11:$AH$50,10,FALSE))</f>
        <v>44434</v>
      </c>
      <c r="Q38" s="442"/>
      <c r="R38" s="443"/>
      <c r="S38" s="80"/>
      <c r="T38" s="299"/>
      <c r="U38" s="300"/>
      <c r="V38" s="234" t="str">
        <f>IF(作業員の選択!$C$15="","",VLOOKUP(作業員の選択!$C$15,基本データ!$A$11:$AH$50,14,FALSE))</f>
        <v>小型車両系建設機械</v>
      </c>
      <c r="W38" s="305"/>
      <c r="X38" s="234" t="str">
        <f>IF(作業員の選択!$C$15="","",VLOOKUP(作業員の選択!$C$15,基本データ!$A$11:$AH$50,18,FALSE))</f>
        <v>玉掛作業者(0t以上)</v>
      </c>
      <c r="Y38" s="235"/>
      <c r="Z38" s="235"/>
      <c r="AA38" s="236"/>
      <c r="AB38" s="234" t="str">
        <f>IF(作業員の選択!$C$15="","",VLOOKUP(作業員の選択!$C$15,基本データ!$A$11:$AH$50,22,FALSE))</f>
        <v>第1種電気工事士</v>
      </c>
      <c r="AC38" s="236"/>
      <c r="AD38" s="285" t="s">
        <v>66</v>
      </c>
      <c r="AE38" s="286"/>
      <c r="AF38" s="223" t="str">
        <f>IF(作業員の選択!$C$15="","",VLOOKUP(作業員の選択!$C$15,基本データ!$A$11:$AH$50,29,FALSE))</f>
        <v>健康保険組合</v>
      </c>
      <c r="AG38" s="223">
        <f>IF(作業員の選択!$C$15="","",IF(作業員の選択!$C$15="","",VLOOKUP(作業員の選択!$C$15,基本データ!$A$11:$AH$50,30,FALSE)))</f>
        <v>5</v>
      </c>
      <c r="AH38" s="264" t="str">
        <f>IF(作業員の選択!$C$15="","",IF(VLOOKUP(作業員の選択!$C$15,基本データ!$A$11:$AI$60,35,FALSE)="有","○",IF(VLOOKUP(作業員の選択!$C$15,基本データ!$A$11:$AI$60,35,FALSE)="","","")))</f>
        <v>○</v>
      </c>
    </row>
    <row r="39" spans="2:36" ht="9" customHeight="1" x14ac:dyDescent="0.15">
      <c r="B39" s="153"/>
      <c r="C39" s="241"/>
      <c r="D39" s="242"/>
      <c r="E39" s="243"/>
      <c r="F39" s="152"/>
      <c r="G39" s="267"/>
      <c r="H39" s="281"/>
      <c r="I39" s="282"/>
      <c r="J39" s="312"/>
      <c r="K39" s="197"/>
      <c r="L39" s="173"/>
      <c r="M39" s="174"/>
      <c r="N39" s="175"/>
      <c r="O39" s="176"/>
      <c r="P39" s="444"/>
      <c r="Q39" s="445"/>
      <c r="R39" s="446"/>
      <c r="S39" s="149"/>
      <c r="T39" s="301"/>
      <c r="U39" s="302"/>
      <c r="V39" s="253" t="str">
        <f>IF(作業員の選択!$C$15="","",VLOOKUP(作業員の選択!$C$15,基本データ!$A$11:$AH$50,15,FALSE))</f>
        <v>職長訓練</v>
      </c>
      <c r="W39" s="254"/>
      <c r="X39" s="253" t="str">
        <f>IF(作業員の選択!$C$15="","",VLOOKUP(作業員の選択!$C$15,基本データ!$A$11:$AH$50,19,FALSE))</f>
        <v>高所作業車(9m以上)</v>
      </c>
      <c r="Y39" s="255"/>
      <c r="Z39" s="255"/>
      <c r="AA39" s="254"/>
      <c r="AB39" s="253">
        <f>IF(作業員の選択!$C$15="","",VLOOKUP(作業員の選択!$C$15,基本データ!$A$11:$AH$50,23,FALSE))</f>
        <v>0</v>
      </c>
      <c r="AC39" s="254"/>
      <c r="AD39" s="281"/>
      <c r="AE39" s="282"/>
      <c r="AF39" s="224">
        <f>IF(作業員の選択!$C$15="","",VLOOKUP(作業員の選択!$C$15,基本データ!$A$11:$AH$50,25,FALSE))</f>
        <v>0</v>
      </c>
      <c r="AG39" s="224">
        <f>IF(作業員の選択!$C$15="","",VLOOKUP(作業員の選択!$C$15,基本データ!$A$11:$AH$50,25,FALSE))</f>
        <v>0</v>
      </c>
      <c r="AH39" s="265"/>
    </row>
    <row r="40" spans="2:36" ht="9" customHeight="1" x14ac:dyDescent="0.15">
      <c r="B40" s="330">
        <v>5</v>
      </c>
      <c r="C40" s="244" t="str">
        <f>IF(作業員の選択!$C$15="","",VLOOKUP(作業員の選択!$C$15,基本データ!$A$11:$AH$50,1,FALSE))</f>
        <v>白井　五郎</v>
      </c>
      <c r="D40" s="245"/>
      <c r="E40" s="246"/>
      <c r="F40" s="331" t="str">
        <f>IF(作業員の選択!$C$15="","",VLOOKUP(作業員の選択!$C$15,基本データ!$A$11:$AH$50,3,FALSE))</f>
        <v>電工</v>
      </c>
      <c r="G40" s="267"/>
      <c r="H40" s="287"/>
      <c r="I40" s="288"/>
      <c r="J40" s="313"/>
      <c r="K40" s="186"/>
      <c r="L40" s="129"/>
      <c r="M40" s="130"/>
      <c r="N40" s="130"/>
      <c r="O40" s="131"/>
      <c r="P40" s="447"/>
      <c r="Q40" s="448"/>
      <c r="R40" s="449"/>
      <c r="S40" s="331" t="str">
        <f>IF(作業員の選択!$C$15="","",VLOOKUP(作業員の選択!$C$15,基本データ!$A$11:$AH$50,13,FALSE))</f>
        <v>A</v>
      </c>
      <c r="T40" s="303"/>
      <c r="U40" s="304"/>
      <c r="V40" s="253" t="str">
        <f>IF(作業員の選択!$C$15="","",VLOOKUP(作業員の選択!$C$15,基本データ!$A$11:$AH$50,16,FALSE))</f>
        <v>低圧電気取扱業務</v>
      </c>
      <c r="W40" s="298"/>
      <c r="X40" s="253">
        <f>IF(作業員の選択!$C$15="","",VLOOKUP(作業員の選択!$C$15,基本データ!$A$11:$AH$50,20,FALSE))</f>
        <v>0</v>
      </c>
      <c r="Y40" s="255"/>
      <c r="Z40" s="255"/>
      <c r="AA40" s="254"/>
      <c r="AB40" s="253">
        <f>IF(作業員の選択!$C$15="","",VLOOKUP(作業員の選択!$C$15,基本データ!$A$11:$AH$50,24,FALSE))</f>
        <v>0</v>
      </c>
      <c r="AC40" s="254"/>
      <c r="AD40" s="287"/>
      <c r="AE40" s="288"/>
      <c r="AF40" s="223" t="str">
        <f>IF(作業員の選択!$C$15="","",VLOOKUP(作業員の選択!$C$15,基本データ!$A$11:$AH$50,31,FALSE))</f>
        <v>厚生年金</v>
      </c>
      <c r="AG40" s="223" t="s">
        <v>405</v>
      </c>
      <c r="AH40" s="266"/>
    </row>
    <row r="41" spans="2:36" ht="9" customHeight="1" x14ac:dyDescent="0.15">
      <c r="B41" s="330"/>
      <c r="C41" s="247"/>
      <c r="D41" s="248"/>
      <c r="E41" s="249"/>
      <c r="F41" s="331"/>
      <c r="G41" s="267"/>
      <c r="H41" s="269">
        <f ca="1">IF(作業員の選択!$C$15="","　　年",VLOOKUP(作業員の選択!$C$15,基本データ!$A$11:$AK$50,37,FALSE))</f>
        <v>37</v>
      </c>
      <c r="I41" s="270"/>
      <c r="J41" s="275">
        <f ca="1">IF(作業員の選択!$C$15="","　歳",VLOOKUP(作業員の選択!$C$15,基本データ!$A$11:$AK$50,36,FALSE))</f>
        <v>58</v>
      </c>
      <c r="K41" s="198" t="str">
        <f>IF(作業員の選択!$C$15="","",VLOOKUP(作業員の選択!$C$15,基本データ!$A$11:$AH$50,8,FALSE))</f>
        <v>同上</v>
      </c>
      <c r="L41" s="314" t="s">
        <v>43</v>
      </c>
      <c r="M41" s="315"/>
      <c r="N41" s="332">
        <f>IF(作業員の選択!$C$15="","",VLOOKUP(作業員の選択!$C$15,基本データ!$A$11:$AH$50,9,FALSE))</f>
        <v>0</v>
      </c>
      <c r="O41" s="333"/>
      <c r="P41" s="327">
        <f>IF(作業員の選択!$C$15="","",VLOOKUP(作業員の選択!$C$15,基本データ!$A$11:$AH$50,11,FALSE))</f>
        <v>155</v>
      </c>
      <c r="Q41" s="334" t="s">
        <v>68</v>
      </c>
      <c r="R41" s="337">
        <f>IF(作業員の選択!$C$15="","",VLOOKUP(作業員の選択!$C$15,基本データ!$A$11:$AH$50,12,FALSE))</f>
        <v>97</v>
      </c>
      <c r="S41" s="331"/>
      <c r="T41" s="292"/>
      <c r="U41" s="293"/>
      <c r="V41" s="253">
        <f>IF(作業員の選択!$C$15="","",VLOOKUP(作業員の選択!$C$15,基本データ!$A$11:$AH$50,17,FALSE))</f>
        <v>0</v>
      </c>
      <c r="W41" s="298"/>
      <c r="X41" s="253">
        <f>IF(作業員の選択!$C$15="","",VLOOKUP(作業員の選択!$C$15,基本データ!$A$11:$AH$50,21,FALSE))</f>
        <v>0</v>
      </c>
      <c r="Y41" s="255"/>
      <c r="Z41" s="255"/>
      <c r="AA41" s="254"/>
      <c r="AB41" s="253">
        <f>IF(作業員の選択!$C$15="","",VLOOKUP(作業員の選択!$C$15,基本データ!$A$11:$AH$50,25,FALSE))</f>
        <v>0</v>
      </c>
      <c r="AC41" s="254"/>
      <c r="AD41" s="279" t="s">
        <v>66</v>
      </c>
      <c r="AE41" s="280"/>
      <c r="AF41" s="224">
        <f>IF(作業員の選択!$C$15="","",VLOOKUP(作業員の選択!$C$15,基本データ!$A$11:$AH$50,25,FALSE))</f>
        <v>0</v>
      </c>
      <c r="AG41" s="224"/>
      <c r="AH41" s="264" t="str">
        <f>IF(作業員の選択!$C$15="","",IF(VLOOKUP(作業員の選択!$C$15,基本データ!$A$11:$AI$60,35,FALSE)="有","",IF(VLOOKUP(作業員の選択!$C$15,基本データ!$A$11:$AI$60,35,FALSE)="無","○","")))</f>
        <v/>
      </c>
    </row>
    <row r="42" spans="2:36" ht="9" customHeight="1" x14ac:dyDescent="0.15">
      <c r="B42" s="140"/>
      <c r="C42" s="247"/>
      <c r="D42" s="248"/>
      <c r="E42" s="249"/>
      <c r="F42" s="141"/>
      <c r="G42" s="267"/>
      <c r="H42" s="271"/>
      <c r="I42" s="272"/>
      <c r="J42" s="276"/>
      <c r="K42" s="197"/>
      <c r="L42" s="173"/>
      <c r="M42" s="174"/>
      <c r="N42" s="178"/>
      <c r="O42" s="179"/>
      <c r="P42" s="328"/>
      <c r="Q42" s="335"/>
      <c r="R42" s="338"/>
      <c r="S42" s="141"/>
      <c r="T42" s="294"/>
      <c r="U42" s="295"/>
      <c r="V42" s="253"/>
      <c r="W42" s="254"/>
      <c r="X42" s="253"/>
      <c r="Y42" s="255"/>
      <c r="Z42" s="255"/>
      <c r="AA42" s="254"/>
      <c r="AB42" s="253"/>
      <c r="AC42" s="254"/>
      <c r="AD42" s="281"/>
      <c r="AE42" s="282"/>
      <c r="AF42" s="223" t="str">
        <f>IF(作業員の選択!$C$15="","",VLOOKUP(作業員の選択!$C$15,基本データ!$A$11:$AH$50,33,FALSE))</f>
        <v>　　</v>
      </c>
      <c r="AG42" s="223">
        <f>IF(作業員の選択!$C$15="","",IF($AF$42="適用除外","－",VLOOKUP(作業員の選択!$C$15,基本データ!$A$11:$AH$50,34,FALSE)))</f>
        <v>1005</v>
      </c>
      <c r="AH42" s="265"/>
    </row>
    <row r="43" spans="2:36" ht="9" customHeight="1" x14ac:dyDescent="0.15">
      <c r="B43" s="85"/>
      <c r="C43" s="250"/>
      <c r="D43" s="251"/>
      <c r="E43" s="252"/>
      <c r="F43" s="82"/>
      <c r="G43" s="268"/>
      <c r="H43" s="273"/>
      <c r="I43" s="274"/>
      <c r="J43" s="277"/>
      <c r="K43" s="188"/>
      <c r="L43" s="132"/>
      <c r="M43" s="133"/>
      <c r="N43" s="133"/>
      <c r="O43" s="134"/>
      <c r="P43" s="329"/>
      <c r="Q43" s="336"/>
      <c r="R43" s="339"/>
      <c r="S43" s="83"/>
      <c r="T43" s="296"/>
      <c r="U43" s="297"/>
      <c r="V43" s="261"/>
      <c r="W43" s="278"/>
      <c r="X43" s="261"/>
      <c r="Y43" s="263"/>
      <c r="Z43" s="263"/>
      <c r="AA43" s="262"/>
      <c r="AB43" s="261"/>
      <c r="AC43" s="262"/>
      <c r="AD43" s="283"/>
      <c r="AE43" s="284"/>
      <c r="AF43" s="224">
        <f>IF(作業員の選択!$C$15="","",VLOOKUP(作業員の選択!$C$15,基本データ!$A$11:$AH$50,25,FALSE))</f>
        <v>0</v>
      </c>
      <c r="AG43" s="224">
        <f>IF(作業員の選択!$C$15="","",VLOOKUP(作業員の選択!$C$15,基本データ!$A$11:$AH$50,25,FALSE))</f>
        <v>0</v>
      </c>
      <c r="AH43" s="266"/>
    </row>
    <row r="44" spans="2:36" ht="9" customHeight="1" x14ac:dyDescent="0.15">
      <c r="B44" s="86"/>
      <c r="C44" s="238" t="str">
        <f>IF(作業員の選択!$C$16="","",VLOOKUP(作業員の選択!$C$16,基本データ!$A$11:$AH$50,2,FALSE))</f>
        <v>しらい　ろくろう</v>
      </c>
      <c r="D44" s="239"/>
      <c r="E44" s="240"/>
      <c r="F44" s="84"/>
      <c r="G44" s="310"/>
      <c r="H44" s="285">
        <f>IF(作業員の選択!$C$16="","　　年　月　日",VLOOKUP(作業員の選択!$C$16,基本データ!$A$11:$AH$50,5,FALSE))</f>
        <v>31868</v>
      </c>
      <c r="I44" s="286"/>
      <c r="J44" s="311">
        <f>IF(作業員の選択!$C$16="","　　年　月　日",VLOOKUP(作業員の選択!$C$16,基本データ!$A$11:$AH$50,4,FALSE))</f>
        <v>23847</v>
      </c>
      <c r="K44" s="184" t="str">
        <f>IF(作業員の選択!$C$16="","",VLOOKUP(作業員の選択!$C$16,基本データ!$A$11:$AH$50,6,FALSE))</f>
        <v>長岡市1-6</v>
      </c>
      <c r="L44" s="314" t="s">
        <v>43</v>
      </c>
      <c r="M44" s="315"/>
      <c r="N44" s="316" t="str">
        <f>IF(作業員の選択!$C$16="","",VLOOKUP(作業員の選択!$C$16,基本データ!$A$11:$AH$50,7,FALSE))</f>
        <v>0258-11-0006</v>
      </c>
      <c r="O44" s="317"/>
      <c r="P44" s="430">
        <f>IF(作業員の選択!$C$16="","",VLOOKUP(作業員の選択!$C$16,基本データ!$A$11:$AH$50,10,FALSE))</f>
        <v>44434</v>
      </c>
      <c r="Q44" s="431"/>
      <c r="R44" s="432"/>
      <c r="S44" s="80"/>
      <c r="T44" s="299"/>
      <c r="U44" s="300"/>
      <c r="V44" s="234" t="str">
        <f>IF(作業員の選択!$C$16="","",VLOOKUP(作業員の選択!$C$16,基本データ!$A$11:$AH$50,14,FALSE))</f>
        <v>職長訓練</v>
      </c>
      <c r="W44" s="305"/>
      <c r="X44" s="234" t="str">
        <f>IF(作業員の選択!$C$16="","",VLOOKUP(作業員の選択!$C$16,基本データ!$A$11:$AH$50,18,FALSE))</f>
        <v>小型移動式クレーン(5t未満)</v>
      </c>
      <c r="Y44" s="235"/>
      <c r="Z44" s="235"/>
      <c r="AA44" s="236"/>
      <c r="AB44" s="234" t="str">
        <f>IF(作業員の選択!$C$16="","",VLOOKUP(作業員の選択!$C$16,基本データ!$A$11:$AH$50,22,FALSE))</f>
        <v>第1種電気工事士</v>
      </c>
      <c r="AC44" s="236"/>
      <c r="AD44" s="285" t="s">
        <v>66</v>
      </c>
      <c r="AE44" s="286"/>
      <c r="AF44" s="223" t="str">
        <f>IF(作業員の選択!$C$16="","",VLOOKUP(作業員の選択!$C$16,基本データ!$A$11:$AH$50,29,FALSE))</f>
        <v>健康保険組合</v>
      </c>
      <c r="AG44" s="223">
        <f>IF(作業員の選択!$C$16="","",VLOOKUP(作業員の選択!$C$16,基本データ!$A$11:$AH$50,30,FALSE))</f>
        <v>6</v>
      </c>
      <c r="AH44" s="264" t="str">
        <f>IF(作業員の選択!$C$16="","",IF(VLOOKUP(作業員の選択!$C$16,基本データ!$A$11:$AI$60,35,FALSE)="有","○",IF(VLOOKUP(作業員の選択!$C$16,基本データ!$A$11:$AI$60,35,FALSE)="","","")))</f>
        <v>○</v>
      </c>
      <c r="AI44" s="167"/>
      <c r="AJ44" s="167"/>
    </row>
    <row r="45" spans="2:36" ht="9" customHeight="1" x14ac:dyDescent="0.15">
      <c r="B45" s="153"/>
      <c r="C45" s="241"/>
      <c r="D45" s="242"/>
      <c r="E45" s="243"/>
      <c r="F45" s="152"/>
      <c r="G45" s="267"/>
      <c r="H45" s="281"/>
      <c r="I45" s="282"/>
      <c r="J45" s="312"/>
      <c r="K45" s="197"/>
      <c r="L45" s="173"/>
      <c r="M45" s="174"/>
      <c r="N45" s="175"/>
      <c r="O45" s="176"/>
      <c r="P45" s="433"/>
      <c r="Q45" s="434"/>
      <c r="R45" s="435"/>
      <c r="S45" s="149"/>
      <c r="T45" s="301"/>
      <c r="U45" s="302"/>
      <c r="V45" s="253" t="str">
        <f>IF(作業員の選択!$C$16="","",VLOOKUP(作業員の選択!$C$16,基本データ!$A$11:$AH$50,15,FALSE))</f>
        <v>低圧電気取扱業務</v>
      </c>
      <c r="W45" s="254"/>
      <c r="X45" s="253" t="str">
        <f>IF(作業員の選択!$C$16="","",VLOOKUP(作業員の選択!$C$16,基本データ!$A$11:$AH$50,19,FALSE))</f>
        <v>玉掛作業者(1t以上)</v>
      </c>
      <c r="Y45" s="255"/>
      <c r="Z45" s="255"/>
      <c r="AA45" s="254"/>
      <c r="AB45" s="253">
        <f>IF(作業員の選択!$C$16="","",VLOOKUP(作業員の選択!$C$16,基本データ!$A$11:$AH$50,23,FALSE))</f>
        <v>0</v>
      </c>
      <c r="AC45" s="254"/>
      <c r="AD45" s="281"/>
      <c r="AE45" s="282"/>
      <c r="AF45" s="224">
        <f>IF(作業員の選択!$C$16="","",VLOOKUP(作業員の選択!$C$16,基本データ!$A$11:$AH$50,25,FALSE))</f>
        <v>0</v>
      </c>
      <c r="AG45" s="224">
        <f>IF(作業員の選択!$C$16="","",VLOOKUP(作業員の選択!$C$16,基本データ!$A$11:$AH$50,25,FALSE))</f>
        <v>0</v>
      </c>
      <c r="AH45" s="265"/>
      <c r="AI45" s="167"/>
      <c r="AJ45" s="167"/>
    </row>
    <row r="46" spans="2:36" ht="9" customHeight="1" x14ac:dyDescent="0.15">
      <c r="B46" s="330">
        <v>6</v>
      </c>
      <c r="C46" s="244" t="str">
        <f>IF(作業員の選択!$C$16="","",VLOOKUP(作業員の選択!$C$16,基本データ!$A$11:$AH$50,1,FALSE))</f>
        <v>白井　六郎</v>
      </c>
      <c r="D46" s="245"/>
      <c r="E46" s="246"/>
      <c r="F46" s="331" t="str">
        <f>IF(作業員の選択!$C$16="","",VLOOKUP(作業員の選択!$C$16,基本データ!$A$11:$AH$50,3,FALSE))</f>
        <v>電工</v>
      </c>
      <c r="G46" s="267"/>
      <c r="H46" s="287"/>
      <c r="I46" s="288"/>
      <c r="J46" s="313"/>
      <c r="K46" s="186"/>
      <c r="L46" s="129"/>
      <c r="M46" s="130"/>
      <c r="N46" s="130"/>
      <c r="O46" s="131"/>
      <c r="P46" s="436"/>
      <c r="Q46" s="437"/>
      <c r="R46" s="438"/>
      <c r="S46" s="331" t="str">
        <f>IF(作業員の選択!$C$16="","",VLOOKUP(作業員の選択!$C$16,基本データ!$A$11:$AH$50,13,FALSE))</f>
        <v>B</v>
      </c>
      <c r="T46" s="303"/>
      <c r="U46" s="304"/>
      <c r="V46" s="253">
        <f>IF(作業員の選択!$C$16="","",VLOOKUP(作業員の選択!$C$16,基本データ!$A$11:$AH$50,16,FALSE))</f>
        <v>0</v>
      </c>
      <c r="W46" s="298"/>
      <c r="X46" s="253" t="str">
        <f>IF(作業員の選択!$C$16="","",VLOOKUP(作業員の選択!$C$16,基本データ!$A$11:$AH$50,20,FALSE))</f>
        <v>高所作業車(10m以上)</v>
      </c>
      <c r="Y46" s="255"/>
      <c r="Z46" s="255"/>
      <c r="AA46" s="254"/>
      <c r="AB46" s="253">
        <f>IF(作業員の選択!$C$16="","",VLOOKUP(作業員の選択!$C$16,基本データ!$A$11:$AH$50,24,FALSE))</f>
        <v>0</v>
      </c>
      <c r="AC46" s="254"/>
      <c r="AD46" s="287"/>
      <c r="AE46" s="288"/>
      <c r="AF46" s="223" t="str">
        <f>IF(作業員の選択!$C$16="","",VLOOKUP(作業員の選択!$C$16,基本データ!$A$11:$AH$50,31,FALSE))</f>
        <v>厚生年金</v>
      </c>
      <c r="AG46" s="223" t="s">
        <v>405</v>
      </c>
      <c r="AH46" s="266"/>
      <c r="AI46" s="167"/>
      <c r="AJ46" s="167"/>
    </row>
    <row r="47" spans="2:36" ht="9" customHeight="1" x14ac:dyDescent="0.15">
      <c r="B47" s="330"/>
      <c r="C47" s="247"/>
      <c r="D47" s="248"/>
      <c r="E47" s="249"/>
      <c r="F47" s="331"/>
      <c r="G47" s="267"/>
      <c r="H47" s="269">
        <f ca="1">IF(作業員の選択!$C$16="","　　年",VLOOKUP(作業員の選択!$C$16,基本データ!$A$11:$AK$50,37,FALSE))</f>
        <v>34</v>
      </c>
      <c r="I47" s="270"/>
      <c r="J47" s="275">
        <f ca="1">IF(作業員の選択!$C$16="","　歳",VLOOKUP(作業員の選択!$C$16,基本データ!$A$11:$AK$50,36,FALSE))</f>
        <v>56</v>
      </c>
      <c r="K47" s="198" t="str">
        <f>IF(作業員の選択!$C$16="","",VLOOKUP(作業員の選択!$C$16,基本データ!$A$11:$AH$50,8,FALSE))</f>
        <v>長岡市来迎寺11-6</v>
      </c>
      <c r="L47" s="314" t="s">
        <v>43</v>
      </c>
      <c r="M47" s="315"/>
      <c r="N47" s="332" t="str">
        <f>IF(作業員の選択!$C$16="","",VLOOKUP(作業員の選択!$C$16,基本データ!$A$11:$AH$50,9,FALSE))</f>
        <v>0258-92-0006</v>
      </c>
      <c r="O47" s="333"/>
      <c r="P47" s="327">
        <f>IF(作業員の選択!$C$16="","",VLOOKUP(作業員の選択!$C$16,基本データ!$A$11:$AH$50,11,FALSE))</f>
        <v>121</v>
      </c>
      <c r="Q47" s="334" t="s">
        <v>68</v>
      </c>
      <c r="R47" s="337">
        <f>IF(作業員の選択!$C$16="","",VLOOKUP(作業員の選択!$C$16,基本データ!$A$11:$AH$50,12,FALSE))</f>
        <v>75</v>
      </c>
      <c r="S47" s="331"/>
      <c r="T47" s="292"/>
      <c r="U47" s="293"/>
      <c r="V47" s="253">
        <f>IF(作業員の選択!$C$16="","",VLOOKUP(作業員の選択!$C$16,基本データ!$A$11:$AH$50,17,FALSE))</f>
        <v>0</v>
      </c>
      <c r="W47" s="298"/>
      <c r="X47" s="253">
        <f>IF(作業員の選択!$C$16="","",VLOOKUP(作業員の選択!$C$16,基本データ!$A$11:$AH$50,21,FALSE))</f>
        <v>0</v>
      </c>
      <c r="Y47" s="255"/>
      <c r="Z47" s="255"/>
      <c r="AA47" s="254"/>
      <c r="AB47" s="253">
        <f>IF(作業員の選択!$C$16="","",VLOOKUP(作業員の選択!$C$16,基本データ!$A$11:$AH$50,25,FALSE))</f>
        <v>0</v>
      </c>
      <c r="AC47" s="254"/>
      <c r="AD47" s="279" t="s">
        <v>66</v>
      </c>
      <c r="AE47" s="280"/>
      <c r="AF47" s="224">
        <f>IF(作業員の選択!$C$16="","",VLOOKUP(作業員の選択!$C$16,基本データ!$A$11:$AH$50,25,FALSE))</f>
        <v>0</v>
      </c>
      <c r="AG47" s="224"/>
      <c r="AH47" s="264" t="str">
        <f>IF(作業員の選択!$C$16="","",IF(VLOOKUP(作業員の選択!$C$16,基本データ!$A$11:$AI$60,35,FALSE)="有","",IF(VLOOKUP(作業員の選択!$C$16,基本データ!$A$11:$AI$60,35,FALSE)="無","○","")))</f>
        <v/>
      </c>
      <c r="AI47" s="167"/>
      <c r="AJ47" s="167"/>
    </row>
    <row r="48" spans="2:36" ht="9" customHeight="1" x14ac:dyDescent="0.15">
      <c r="B48" s="140"/>
      <c r="C48" s="247"/>
      <c r="D48" s="248"/>
      <c r="E48" s="249"/>
      <c r="F48" s="141"/>
      <c r="G48" s="267"/>
      <c r="H48" s="271"/>
      <c r="I48" s="272"/>
      <c r="J48" s="276"/>
      <c r="K48" s="197"/>
      <c r="L48" s="173"/>
      <c r="M48" s="174"/>
      <c r="N48" s="178"/>
      <c r="O48" s="179"/>
      <c r="P48" s="328"/>
      <c r="Q48" s="335"/>
      <c r="R48" s="338"/>
      <c r="S48" s="141"/>
      <c r="T48" s="294"/>
      <c r="U48" s="295"/>
      <c r="V48" s="253"/>
      <c r="W48" s="254"/>
      <c r="X48" s="253"/>
      <c r="Y48" s="255"/>
      <c r="Z48" s="255"/>
      <c r="AA48" s="254"/>
      <c r="AB48" s="253"/>
      <c r="AC48" s="254"/>
      <c r="AD48" s="281"/>
      <c r="AE48" s="282"/>
      <c r="AF48" s="223" t="str">
        <f>IF(作業員の選択!$C$16="","",VLOOKUP(作業員の選択!$C$16,基本データ!$A$11:$AH$50,33,FALSE))</f>
        <v>　　</v>
      </c>
      <c r="AG48" s="223">
        <f>IF(作業員の選択!$C$16="","",IF($AF$48="適用除外","－",VLOOKUP(作業員の選択!$C$16,基本データ!$A$11:$AH$50,34,FALSE)))</f>
        <v>1006</v>
      </c>
      <c r="AH48" s="265"/>
      <c r="AI48" s="167"/>
      <c r="AJ48" s="167"/>
    </row>
    <row r="49" spans="2:36" ht="9" customHeight="1" x14ac:dyDescent="0.15">
      <c r="B49" s="85"/>
      <c r="C49" s="250"/>
      <c r="D49" s="251"/>
      <c r="E49" s="252"/>
      <c r="F49" s="82"/>
      <c r="G49" s="268"/>
      <c r="H49" s="273"/>
      <c r="I49" s="274"/>
      <c r="J49" s="277"/>
      <c r="K49" s="188"/>
      <c r="L49" s="132"/>
      <c r="M49" s="133"/>
      <c r="N49" s="133"/>
      <c r="O49" s="134"/>
      <c r="P49" s="329"/>
      <c r="Q49" s="336"/>
      <c r="R49" s="339"/>
      <c r="S49" s="83"/>
      <c r="T49" s="296"/>
      <c r="U49" s="297"/>
      <c r="V49" s="261"/>
      <c r="W49" s="278"/>
      <c r="X49" s="261"/>
      <c r="Y49" s="263"/>
      <c r="Z49" s="263"/>
      <c r="AA49" s="262"/>
      <c r="AB49" s="261"/>
      <c r="AC49" s="262"/>
      <c r="AD49" s="283"/>
      <c r="AE49" s="284"/>
      <c r="AF49" s="224">
        <f>IF(作業員の選択!$C$16="","",VLOOKUP(作業員の選択!$C$16,基本データ!$A$11:$AH$50,25,FALSE))</f>
        <v>0</v>
      </c>
      <c r="AG49" s="224">
        <f>IF(作業員の選択!$C$16="","",VLOOKUP(作業員の選択!$C$16,基本データ!$A$11:$AH$50,25,FALSE))</f>
        <v>0</v>
      </c>
      <c r="AH49" s="266"/>
      <c r="AI49" s="167"/>
      <c r="AJ49" s="167"/>
    </row>
    <row r="50" spans="2:36" ht="9" customHeight="1" x14ac:dyDescent="0.15">
      <c r="B50" s="86"/>
      <c r="C50" s="238" t="str">
        <f>IF(作業員の選択!$C$17="","",VLOOKUP(作業員の選択!$C$17,基本データ!$A$11:$AH$50,2,FALSE))</f>
        <v>しらい　ななろう</v>
      </c>
      <c r="D50" s="239"/>
      <c r="E50" s="240"/>
      <c r="F50" s="84"/>
      <c r="G50" s="310"/>
      <c r="H50" s="285">
        <f>IF(作業員の選択!$C$17="","　　年　月　日",VLOOKUP(作業員の選択!$C$17,基本データ!$A$11:$AH$50,5,FALSE))</f>
        <v>31898</v>
      </c>
      <c r="I50" s="286"/>
      <c r="J50" s="311">
        <f>IF(作業員の選択!$C$17="","　　年　月　日",VLOOKUP(作業員の選択!$C$17,基本データ!$A$11:$AH$50,4,FALSE))</f>
        <v>20822</v>
      </c>
      <c r="K50" s="184" t="str">
        <f>IF(作業員の選択!$C$17="","",VLOOKUP(作業員の選択!$C$17,基本データ!$A$11:$AH$50,6,FALSE))</f>
        <v>長岡市1-7</v>
      </c>
      <c r="L50" s="314" t="s">
        <v>43</v>
      </c>
      <c r="M50" s="315"/>
      <c r="N50" s="316" t="str">
        <f>IF(作業員の選択!$C$17="","",VLOOKUP(作業員の選択!$C$17,基本データ!$A$11:$AH$50,7,FALSE))</f>
        <v>0258-11-0007</v>
      </c>
      <c r="O50" s="317"/>
      <c r="P50" s="430">
        <f>IF(作業員の選択!$C$17="","",VLOOKUP(作業員の選択!$C$17,基本データ!$A$11:$AH$50,10,FALSE))</f>
        <v>44434</v>
      </c>
      <c r="Q50" s="431"/>
      <c r="R50" s="432"/>
      <c r="S50" s="80"/>
      <c r="T50" s="299"/>
      <c r="U50" s="300"/>
      <c r="V50" s="234" t="str">
        <f>IF(作業員の選択!$C$17="","",VLOOKUP(作業員の選択!$C$17,基本データ!$A$11:$AH$50,14,FALSE))</f>
        <v>低圧電気取扱業務</v>
      </c>
      <c r="W50" s="305"/>
      <c r="X50" s="234" t="str">
        <f>IF(作業員の選択!$C$17="","",VLOOKUP(作業員の選択!$C$17,基本データ!$A$11:$AH$50,18,FALSE))</f>
        <v>高所作業車(10m以上)</v>
      </c>
      <c r="Y50" s="235"/>
      <c r="Z50" s="235"/>
      <c r="AA50" s="236"/>
      <c r="AB50" s="234" t="str">
        <f>IF(作業員の選択!$C$17="","",VLOOKUP(作業員の選択!$C$17,基本データ!$A$11:$AH$50,22,FALSE))</f>
        <v>第1種電気工事士</v>
      </c>
      <c r="AC50" s="236"/>
      <c r="AD50" s="285" t="s">
        <v>66</v>
      </c>
      <c r="AE50" s="286"/>
      <c r="AF50" s="223" t="str">
        <f>IF(作業員の選択!$C$17="","",VLOOKUP(作業員の選択!$C$17,基本データ!$A$11:$AH$50,29,FALSE))</f>
        <v>健康保険組合</v>
      </c>
      <c r="AG50" s="223">
        <f>IF(作業員の選択!$C$17="","",VLOOKUP(作業員の選択!$C$17,基本データ!$A$11:$AH$50,30,FALSE))</f>
        <v>7</v>
      </c>
      <c r="AH50" s="264" t="str">
        <f>IF(作業員の選択!$C$17="","",IF(VLOOKUP(作業員の選択!$C$17,基本データ!$A$11:$AI$60,35,FALSE)="有","○",IF(VLOOKUP(作業員の選択!$C$17,基本データ!$A$11:$AI$60,35,FALSE)="","","")))</f>
        <v>○</v>
      </c>
      <c r="AI50" s="167"/>
      <c r="AJ50" s="167"/>
    </row>
    <row r="51" spans="2:36" ht="9" customHeight="1" x14ac:dyDescent="0.15">
      <c r="B51" s="153"/>
      <c r="C51" s="241"/>
      <c r="D51" s="242"/>
      <c r="E51" s="243"/>
      <c r="F51" s="152"/>
      <c r="G51" s="267"/>
      <c r="H51" s="281"/>
      <c r="I51" s="282"/>
      <c r="J51" s="312"/>
      <c r="K51" s="197"/>
      <c r="L51" s="173"/>
      <c r="M51" s="174"/>
      <c r="N51" s="175"/>
      <c r="O51" s="176"/>
      <c r="P51" s="433"/>
      <c r="Q51" s="434"/>
      <c r="R51" s="435"/>
      <c r="S51" s="149"/>
      <c r="T51" s="301"/>
      <c r="U51" s="302"/>
      <c r="V51" s="253" t="str">
        <f>IF(作業員の選択!$C$17="","",VLOOKUP(作業員の選択!$C$17,基本データ!$A$11:$AH$50,15,FALSE))</f>
        <v>職長訓練</v>
      </c>
      <c r="W51" s="254"/>
      <c r="X51" s="253">
        <f>IF(作業員の選択!$C$17="","",VLOOKUP(作業員の選択!$C$17,基本データ!$A$11:$AH$50,19,FALSE))</f>
        <v>0</v>
      </c>
      <c r="Y51" s="255"/>
      <c r="Z51" s="255"/>
      <c r="AA51" s="254"/>
      <c r="AB51" s="253" t="str">
        <f>IF(作業員の選択!$C$17="","",VLOOKUP(作業員の選択!$C$17,基本データ!$A$11:$AH$50,23,FALSE))</f>
        <v>2級電気施工管理</v>
      </c>
      <c r="AC51" s="254"/>
      <c r="AD51" s="281"/>
      <c r="AE51" s="282"/>
      <c r="AF51" s="224">
        <f>IF(作業員の選択!$C$17="","",VLOOKUP(作業員の選択!$C$17,基本データ!$A$11:$AH$50,25,FALSE))</f>
        <v>0</v>
      </c>
      <c r="AG51" s="224">
        <f>IF(作業員の選択!$C$17="","",VLOOKUP(作業員の選択!$C$17,基本データ!$A$11:$AH$50,25,FALSE))</f>
        <v>0</v>
      </c>
      <c r="AH51" s="265"/>
      <c r="AI51" s="167"/>
      <c r="AJ51" s="167"/>
    </row>
    <row r="52" spans="2:36" ht="9" customHeight="1" x14ac:dyDescent="0.15">
      <c r="B52" s="330">
        <v>7</v>
      </c>
      <c r="C52" s="244" t="str">
        <f>IF(作業員の選択!$C$17="","",VLOOKUP(作業員の選択!$C$17,基本データ!$A$11:$AH$50,1,FALSE))</f>
        <v>白井　七郎</v>
      </c>
      <c r="D52" s="245"/>
      <c r="E52" s="246"/>
      <c r="F52" s="331" t="str">
        <f>IF(作業員の選択!$C$17="","",VLOOKUP(作業員の選択!$C$17,基本データ!$A$11:$AH$50,3,FALSE))</f>
        <v>電工</v>
      </c>
      <c r="G52" s="267"/>
      <c r="H52" s="287"/>
      <c r="I52" s="288"/>
      <c r="J52" s="313"/>
      <c r="K52" s="186"/>
      <c r="L52" s="129"/>
      <c r="M52" s="130"/>
      <c r="N52" s="130"/>
      <c r="O52" s="131"/>
      <c r="P52" s="436"/>
      <c r="Q52" s="437"/>
      <c r="R52" s="438"/>
      <c r="S52" s="331" t="str">
        <f>IF(作業員の選択!$C$17="","",VLOOKUP(作業員の選択!$C$17,基本データ!$A$11:$AH$50,13,FALSE))</f>
        <v>AB</v>
      </c>
      <c r="T52" s="303"/>
      <c r="U52" s="304"/>
      <c r="V52" s="253">
        <f>IF(作業員の選択!$C$17="","",VLOOKUP(作業員の選択!$C$17,基本データ!$A$11:$AH$50,16,FALSE))</f>
        <v>0</v>
      </c>
      <c r="W52" s="298"/>
      <c r="X52" s="253">
        <f>IF(作業員の選択!$C$17="","",VLOOKUP(作業員の選択!$C$17,基本データ!$A$11:$AH$50,20,FALSE))</f>
        <v>0</v>
      </c>
      <c r="Y52" s="255"/>
      <c r="Z52" s="255"/>
      <c r="AA52" s="254"/>
      <c r="AB52" s="253">
        <f>IF(作業員の選択!$C$17="","",VLOOKUP(作業員の選択!$C$17,基本データ!$A$11:$AH$50,24,FALSE))</f>
        <v>0</v>
      </c>
      <c r="AC52" s="254"/>
      <c r="AD52" s="287"/>
      <c r="AE52" s="288"/>
      <c r="AF52" s="223" t="str">
        <f>IF(作業員の選択!$C$17="","",VLOOKUP(作業員の選択!$C$17,基本データ!$A$11:$AH$50,31,FALSE))</f>
        <v>厚生年金</v>
      </c>
      <c r="AG52" s="223" t="s">
        <v>405</v>
      </c>
      <c r="AH52" s="266"/>
      <c r="AI52" s="167"/>
      <c r="AJ52" s="167"/>
    </row>
    <row r="53" spans="2:36" ht="9" customHeight="1" x14ac:dyDescent="0.15">
      <c r="B53" s="330"/>
      <c r="C53" s="247"/>
      <c r="D53" s="248"/>
      <c r="E53" s="249"/>
      <c r="F53" s="331"/>
      <c r="G53" s="267"/>
      <c r="H53" s="269">
        <f ca="1">IF(作業員の選択!$C$17="","　　年",VLOOKUP(作業員の選択!$C$17,基本データ!$A$11:$AK$50,37,FALSE))</f>
        <v>40</v>
      </c>
      <c r="I53" s="270"/>
      <c r="J53" s="275">
        <f ca="1">IF(作業員の選択!$C$17="","　歳",VLOOKUP(作業員の選択!$C$17,基本データ!$A$11:$AK$50,36,FALSE))</f>
        <v>64</v>
      </c>
      <c r="K53" s="198" t="str">
        <f>IF(作業員の選択!$C$17="","",VLOOKUP(作業員の選択!$C$17,基本データ!$A$11:$AH$50,8,FALSE))</f>
        <v>長岡市来迎寺11-7</v>
      </c>
      <c r="L53" s="314" t="s">
        <v>43</v>
      </c>
      <c r="M53" s="315"/>
      <c r="N53" s="332" t="str">
        <f>IF(作業員の選択!$C$17="","",VLOOKUP(作業員の選択!$C$17,基本データ!$A$11:$AH$50,9,FALSE))</f>
        <v>0258-92-0007</v>
      </c>
      <c r="O53" s="333"/>
      <c r="P53" s="327">
        <f>IF(作業員の選択!$C$17="","",VLOOKUP(作業員の選択!$C$17,基本データ!$A$11:$AH$50,11,FALSE))</f>
        <v>141</v>
      </c>
      <c r="Q53" s="334" t="s">
        <v>68</v>
      </c>
      <c r="R53" s="337">
        <f>IF(作業員の選択!$C$17="","",VLOOKUP(作業員の選択!$C$17,基本データ!$A$11:$AH$50,12,FALSE))</f>
        <v>96</v>
      </c>
      <c r="S53" s="331"/>
      <c r="T53" s="292"/>
      <c r="U53" s="293"/>
      <c r="V53" s="253">
        <f>IF(作業員の選択!$C$17="","",VLOOKUP(作業員の選択!$C$17,基本データ!$A$11:$AH$50,17,FALSE))</f>
        <v>0</v>
      </c>
      <c r="W53" s="254"/>
      <c r="X53" s="253">
        <f>IF(作業員の選択!$C$17="","",VLOOKUP(作業員の選択!$C$17,基本データ!$A$11:$AH$50,21,FALSE))</f>
        <v>0</v>
      </c>
      <c r="Y53" s="255"/>
      <c r="Z53" s="255"/>
      <c r="AA53" s="254"/>
      <c r="AB53" s="253">
        <f>IF(作業員の選択!$C$17="","",VLOOKUP(作業員の選択!$C$17,基本データ!$A$11:$AH$50,25,FALSE))</f>
        <v>0</v>
      </c>
      <c r="AC53" s="254"/>
      <c r="AD53" s="279" t="s">
        <v>66</v>
      </c>
      <c r="AE53" s="280"/>
      <c r="AF53" s="224">
        <f>IF(作業員の選択!$C$17="","",VLOOKUP(作業員の選択!$C$17,基本データ!$A$11:$AH$50,25,FALSE))</f>
        <v>0</v>
      </c>
      <c r="AG53" s="224"/>
      <c r="AH53" s="264" t="str">
        <f>IF(作業員の選択!$C$17="","",IF(VLOOKUP(作業員の選択!$C$17,基本データ!$A$11:$AI$60,35,FALSE)="有","",IF(VLOOKUP(作業員の選択!$C$17,基本データ!$A$11:$AI$60,35,FALSE)="無","○","")))</f>
        <v/>
      </c>
      <c r="AI53" s="167"/>
      <c r="AJ53" s="167"/>
    </row>
    <row r="54" spans="2:36" ht="9" customHeight="1" x14ac:dyDescent="0.15">
      <c r="B54" s="140"/>
      <c r="C54" s="247"/>
      <c r="D54" s="248"/>
      <c r="E54" s="249"/>
      <c r="F54" s="141"/>
      <c r="G54" s="267"/>
      <c r="H54" s="271"/>
      <c r="I54" s="272"/>
      <c r="J54" s="276"/>
      <c r="K54" s="197"/>
      <c r="L54" s="173"/>
      <c r="M54" s="174"/>
      <c r="N54" s="178"/>
      <c r="O54" s="179"/>
      <c r="P54" s="328"/>
      <c r="Q54" s="335"/>
      <c r="R54" s="338"/>
      <c r="S54" s="141"/>
      <c r="T54" s="294"/>
      <c r="U54" s="295"/>
      <c r="V54" s="253"/>
      <c r="W54" s="254"/>
      <c r="X54" s="253"/>
      <c r="Y54" s="255"/>
      <c r="Z54" s="255"/>
      <c r="AA54" s="254"/>
      <c r="AB54" s="253"/>
      <c r="AC54" s="254"/>
      <c r="AD54" s="281"/>
      <c r="AE54" s="282"/>
      <c r="AF54" s="223" t="str">
        <f>IF(作業員の選択!$C$17="","",VLOOKUP(作業員の選択!$C$17,基本データ!$A$11:$AH$50,33,FALSE))</f>
        <v>　　</v>
      </c>
      <c r="AG54" s="223">
        <f>IF(作業員の選択!$C$17="","",IF($AF$54="適用除外","－",VLOOKUP(作業員の選択!$C$17,基本データ!$A$11:$AH$50,34,FALSE)))</f>
        <v>1007</v>
      </c>
      <c r="AH54" s="265"/>
      <c r="AI54" s="167"/>
      <c r="AJ54" s="167"/>
    </row>
    <row r="55" spans="2:36" ht="9" customHeight="1" x14ac:dyDescent="0.15">
      <c r="B55" s="85"/>
      <c r="C55" s="250"/>
      <c r="D55" s="251"/>
      <c r="E55" s="252"/>
      <c r="F55" s="82"/>
      <c r="G55" s="268"/>
      <c r="H55" s="273"/>
      <c r="I55" s="274"/>
      <c r="J55" s="277"/>
      <c r="K55" s="188"/>
      <c r="L55" s="132"/>
      <c r="M55" s="133"/>
      <c r="N55" s="133"/>
      <c r="O55" s="134"/>
      <c r="P55" s="329"/>
      <c r="Q55" s="336"/>
      <c r="R55" s="339"/>
      <c r="S55" s="83"/>
      <c r="T55" s="296"/>
      <c r="U55" s="297"/>
      <c r="V55" s="261"/>
      <c r="W55" s="278"/>
      <c r="X55" s="261"/>
      <c r="Y55" s="263"/>
      <c r="Z55" s="263"/>
      <c r="AA55" s="262"/>
      <c r="AB55" s="261"/>
      <c r="AC55" s="262"/>
      <c r="AD55" s="283"/>
      <c r="AE55" s="284"/>
      <c r="AF55" s="224">
        <f>IF(作業員の選択!$C$17="","",VLOOKUP(作業員の選択!$C$17,基本データ!$A$11:$AH$50,25,FALSE))</f>
        <v>0</v>
      </c>
      <c r="AG55" s="224">
        <f>IF(作業員の選択!$C$17="","",VLOOKUP(作業員の選択!$C$17,基本データ!$A$11:$AH$50,25,FALSE))</f>
        <v>0</v>
      </c>
      <c r="AH55" s="266"/>
      <c r="AI55" s="167"/>
      <c r="AJ55" s="167"/>
    </row>
    <row r="56" spans="2:36" ht="9" customHeight="1" x14ac:dyDescent="0.15">
      <c r="B56" s="86"/>
      <c r="C56" s="238" t="str">
        <f>IF(作業員の選択!$C$18="","",VLOOKUP(作業員の選択!$C$18,基本データ!$A$11:$AH$50,2,FALSE))</f>
        <v>しらい　はちろう</v>
      </c>
      <c r="D56" s="239"/>
      <c r="E56" s="240"/>
      <c r="F56" s="84"/>
      <c r="G56" s="310"/>
      <c r="H56" s="285">
        <f>IF(作業員の選択!$C$18="","　　年　月　日",VLOOKUP(作業員の選択!$C$18,基本データ!$A$11:$AH$50,5,FALSE))</f>
        <v>33776</v>
      </c>
      <c r="I56" s="286"/>
      <c r="J56" s="311">
        <f>IF(作業員の選択!$C$18="","　　年　月　日",VLOOKUP(作業員の選択!$C$18,基本データ!$A$11:$AH$50,4,FALSE))</f>
        <v>22374</v>
      </c>
      <c r="K56" s="184" t="str">
        <f>IF(作業員の選択!$C$18="","",VLOOKUP(作業員の選択!$C$18,基本データ!$A$11:$AH$50,6,FALSE))</f>
        <v>長岡市1-8</v>
      </c>
      <c r="L56" s="314" t="s">
        <v>43</v>
      </c>
      <c r="M56" s="315"/>
      <c r="N56" s="316" t="str">
        <f>IF(作業員の選択!$C$18="","",VLOOKUP(作業員の選択!$C$18,基本データ!$A$11:$AH$50,7,FALSE))</f>
        <v>0258-11-0008</v>
      </c>
      <c r="O56" s="317"/>
      <c r="P56" s="430">
        <f>IF(作業員の選択!$C$18="","",VLOOKUP(作業員の選択!$C$18,基本データ!$A$11:$AH$50,10,FALSE))</f>
        <v>44434</v>
      </c>
      <c r="Q56" s="431"/>
      <c r="R56" s="432"/>
      <c r="S56" s="80"/>
      <c r="T56" s="299"/>
      <c r="U56" s="300"/>
      <c r="V56" s="234" t="str">
        <f>IF(作業員の選択!$C$18="","",VLOOKUP(作業員の選択!$C$18,基本データ!$A$11:$AH$50,14,FALSE))</f>
        <v>低圧電気取扱業務</v>
      </c>
      <c r="W56" s="305"/>
      <c r="X56" s="234">
        <f>IF(作業員の選択!$C$18="","",VLOOKUP(作業員の選択!$C$18,基本データ!$A$11:$AH$50,18,FALSE))</f>
        <v>0</v>
      </c>
      <c r="Y56" s="235"/>
      <c r="Z56" s="235"/>
      <c r="AA56" s="236"/>
      <c r="AB56" s="234" t="str">
        <f>IF(作業員の選択!$C$18="","",VLOOKUP(作業員の選択!$C$18,基本データ!$A$11:$AH$50,22,FALSE))</f>
        <v>第2種電気工事士</v>
      </c>
      <c r="AC56" s="236"/>
      <c r="AD56" s="285" t="s">
        <v>66</v>
      </c>
      <c r="AE56" s="286"/>
      <c r="AF56" s="223" t="str">
        <f>IF(作業員の選択!$C$18="","",VLOOKUP(作業員の選択!$C$18,基本データ!$A$11:$AH$50,29,FALSE))</f>
        <v>健康保険組合</v>
      </c>
      <c r="AG56" s="223">
        <f>IF(作業員の選択!$C$18="","",VLOOKUP(作業員の選択!$C$18,基本データ!$A$11:$AH$50,30,FALSE))</f>
        <v>8</v>
      </c>
      <c r="AH56" s="264" t="str">
        <f>IF(作業員の選択!$C$18="","",IF(VLOOKUP(作業員の選択!$C$18,基本データ!$A$11:$AI$60,35,FALSE)="有","○",IF(VLOOKUP(作業員の選択!$C$18,基本データ!$A$11:$AI$60,35,FALSE)="","","")))</f>
        <v>○</v>
      </c>
      <c r="AI56" s="167"/>
      <c r="AJ56" s="167"/>
    </row>
    <row r="57" spans="2:36" ht="9" customHeight="1" x14ac:dyDescent="0.15">
      <c r="B57" s="153"/>
      <c r="C57" s="241"/>
      <c r="D57" s="242"/>
      <c r="E57" s="243"/>
      <c r="F57" s="152"/>
      <c r="G57" s="267"/>
      <c r="H57" s="281"/>
      <c r="I57" s="282"/>
      <c r="J57" s="312"/>
      <c r="K57" s="185"/>
      <c r="L57" s="145"/>
      <c r="M57" s="146"/>
      <c r="N57" s="147"/>
      <c r="O57" s="148"/>
      <c r="P57" s="433"/>
      <c r="Q57" s="434"/>
      <c r="R57" s="435"/>
      <c r="S57" s="149"/>
      <c r="T57" s="301"/>
      <c r="U57" s="302"/>
      <c r="V57" s="253">
        <f>IF(作業員の選択!$C$18="","",VLOOKUP(作業員の選択!$C$18,基本データ!$A$11:$AH$50,15,FALSE))</f>
        <v>0</v>
      </c>
      <c r="W57" s="254"/>
      <c r="X57" s="253">
        <f>IF(作業員の選択!$C$18="","",VLOOKUP(作業員の選択!$C$18,基本データ!$A$11:$AH$50,19,FALSE))</f>
        <v>0</v>
      </c>
      <c r="Y57" s="255"/>
      <c r="Z57" s="255"/>
      <c r="AA57" s="254"/>
      <c r="AB57" s="253">
        <f>IF(作業員の選択!$C$18="","",VLOOKUP(作業員の選択!$C$18,基本データ!$A$11:$AH$50,23,FALSE))</f>
        <v>0</v>
      </c>
      <c r="AC57" s="254"/>
      <c r="AD57" s="281"/>
      <c r="AE57" s="282"/>
      <c r="AF57" s="224">
        <f>IF(作業員の選択!$C$18="","",VLOOKUP(作業員の選択!$C$18,基本データ!$A$11:$AH$50,25,FALSE))</f>
        <v>0</v>
      </c>
      <c r="AG57" s="224">
        <f>IF(作業員の選択!$C$18="","",VLOOKUP(作業員の選択!$C$18,基本データ!$A$11:$AH$50,25,FALSE))</f>
        <v>0</v>
      </c>
      <c r="AH57" s="265"/>
      <c r="AI57" s="167"/>
      <c r="AJ57" s="167"/>
    </row>
    <row r="58" spans="2:36" ht="9" customHeight="1" x14ac:dyDescent="0.15">
      <c r="B58" s="330">
        <v>8</v>
      </c>
      <c r="C58" s="244" t="str">
        <f>IF(作業員の選択!$C$18="","",VLOOKUP(作業員の選択!$C$18,基本データ!$A$11:$AH$50,1,FALSE))</f>
        <v>白井　八郎</v>
      </c>
      <c r="D58" s="245"/>
      <c r="E58" s="246"/>
      <c r="F58" s="331" t="str">
        <f>IF(作業員の選択!$C$18="","",VLOOKUP(作業員の選択!$C$18,基本データ!$A$11:$AH$50,3,FALSE))</f>
        <v>電工</v>
      </c>
      <c r="G58" s="267"/>
      <c r="H58" s="287"/>
      <c r="I58" s="288"/>
      <c r="J58" s="313"/>
      <c r="K58" s="186"/>
      <c r="L58" s="129"/>
      <c r="M58" s="130"/>
      <c r="N58" s="130"/>
      <c r="O58" s="131"/>
      <c r="P58" s="436"/>
      <c r="Q58" s="437"/>
      <c r="R58" s="438"/>
      <c r="S58" s="331" t="str">
        <f>IF(作業員の選択!$C$18="","",VLOOKUP(作業員の選択!$C$18,基本データ!$A$11:$AH$50,13,FALSE))</f>
        <v>O</v>
      </c>
      <c r="T58" s="303"/>
      <c r="U58" s="304"/>
      <c r="V58" s="253">
        <f>IF(作業員の選択!$C$18="","",VLOOKUP(作業員の選択!$C$18,基本データ!$A$11:$AH$50,16,FALSE))</f>
        <v>0</v>
      </c>
      <c r="W58" s="298"/>
      <c r="X58" s="253">
        <f>IF(作業員の選択!$C$18="","",VLOOKUP(作業員の選択!$C$18,基本データ!$A$11:$AH$50,20,FALSE))</f>
        <v>0</v>
      </c>
      <c r="Y58" s="255"/>
      <c r="Z58" s="255"/>
      <c r="AA58" s="254"/>
      <c r="AB58" s="253">
        <f>IF(作業員の選択!$C$18="","",VLOOKUP(作業員の選択!$C$18,基本データ!$A$11:$AH$50,24,FALSE))</f>
        <v>0</v>
      </c>
      <c r="AC58" s="254"/>
      <c r="AD58" s="287"/>
      <c r="AE58" s="288"/>
      <c r="AF58" s="223" t="str">
        <f>IF(作業員の選択!$C$18="","",VLOOKUP(作業員の選択!$C$18,基本データ!$A$11:$AH$50,31,FALSE))</f>
        <v>厚生年金</v>
      </c>
      <c r="AG58" s="223" t="s">
        <v>405</v>
      </c>
      <c r="AH58" s="266"/>
      <c r="AI58" s="167"/>
      <c r="AJ58" s="167"/>
    </row>
    <row r="59" spans="2:36" ht="9" customHeight="1" x14ac:dyDescent="0.15">
      <c r="B59" s="330"/>
      <c r="C59" s="247"/>
      <c r="D59" s="248"/>
      <c r="E59" s="249"/>
      <c r="F59" s="331"/>
      <c r="G59" s="267"/>
      <c r="H59" s="269">
        <f ca="1">IF(作業員の選択!$C$18="","　　年",VLOOKUP(作業員の選択!$C$18,基本データ!$A$11:$AK$50,37,FALSE))</f>
        <v>34</v>
      </c>
      <c r="I59" s="270"/>
      <c r="J59" s="275">
        <f ca="1">IF(作業員の選択!$C$18="","　歳",VLOOKUP(作業員の選択!$C$18,基本データ!$A$11:$AK$50,36,FALSE))</f>
        <v>60</v>
      </c>
      <c r="K59" s="187" t="str">
        <f>IF(作業員の選択!$C$18="","",VLOOKUP(作業員の選択!$C$18,基本データ!$A$11:$AH$50,8,FALSE))</f>
        <v>長岡市来迎寺11-8</v>
      </c>
      <c r="L59" s="314" t="s">
        <v>43</v>
      </c>
      <c r="M59" s="315"/>
      <c r="N59" s="439" t="str">
        <f>IF(作業員の選択!$C$18="","",VLOOKUP(作業員の選択!$C$18,基本データ!$A$11:$AH$50,9,FALSE))</f>
        <v>0258-92-0008</v>
      </c>
      <c r="O59" s="440"/>
      <c r="P59" s="327">
        <f>IF(作業員の選択!$C$18="","",VLOOKUP(作業員の選択!$C$18,基本データ!$A$11:$AH$50,11,FALSE))</f>
        <v>132</v>
      </c>
      <c r="Q59" s="334" t="s">
        <v>68</v>
      </c>
      <c r="R59" s="337">
        <f>IF(作業員の選択!$C$18="","",VLOOKUP(作業員の選択!$C$18,基本データ!$A$11:$AH$50,12,FALSE))</f>
        <v>96</v>
      </c>
      <c r="S59" s="331"/>
      <c r="T59" s="292"/>
      <c r="U59" s="293"/>
      <c r="V59" s="253">
        <f>IF(作業員の選択!$C$18="","",VLOOKUP(作業員の選択!$C$18,基本データ!$A$11:$AH$50,17,FALSE))</f>
        <v>0</v>
      </c>
      <c r="W59" s="298"/>
      <c r="X59" s="253">
        <f>IF(作業員の選択!$C$18="","",VLOOKUP(作業員の選択!$C$18,基本データ!$A$11:$AH$50,21,FALSE))</f>
        <v>0</v>
      </c>
      <c r="Y59" s="255"/>
      <c r="Z59" s="255"/>
      <c r="AA59" s="254"/>
      <c r="AB59" s="253">
        <f>IF(作業員の選択!$C$18="","",VLOOKUP(作業員の選択!$C$18,基本データ!$A$11:$AH$50,25,FALSE))</f>
        <v>0</v>
      </c>
      <c r="AC59" s="254"/>
      <c r="AD59" s="279" t="s">
        <v>66</v>
      </c>
      <c r="AE59" s="280"/>
      <c r="AF59" s="224">
        <f>IF(作業員の選択!$C$18="","",VLOOKUP(作業員の選択!$C$18,基本データ!$A$11:$AH$50,25,FALSE))</f>
        <v>0</v>
      </c>
      <c r="AG59" s="224"/>
      <c r="AH59" s="264" t="str">
        <f>IF(作業員の選択!$C$18="","",IF(VLOOKUP(作業員の選択!$C$18,基本データ!$A$11:$AI$60,35,FALSE)="有","",IF(VLOOKUP(作業員の選択!$C$18,基本データ!$A$11:$AI$60,35,FALSE)="無","○","")))</f>
        <v/>
      </c>
      <c r="AI59" s="167"/>
      <c r="AJ59" s="167"/>
    </row>
    <row r="60" spans="2:36" ht="9" customHeight="1" x14ac:dyDescent="0.15">
      <c r="B60" s="140"/>
      <c r="C60" s="247"/>
      <c r="D60" s="248"/>
      <c r="E60" s="249"/>
      <c r="F60" s="141"/>
      <c r="G60" s="267"/>
      <c r="H60" s="271"/>
      <c r="I60" s="272"/>
      <c r="J60" s="276"/>
      <c r="K60" s="185"/>
      <c r="L60" s="145"/>
      <c r="M60" s="146"/>
      <c r="N60" s="150"/>
      <c r="O60" s="151"/>
      <c r="P60" s="328"/>
      <c r="Q60" s="335"/>
      <c r="R60" s="338"/>
      <c r="S60" s="141"/>
      <c r="T60" s="294"/>
      <c r="U60" s="295"/>
      <c r="V60" s="253"/>
      <c r="W60" s="254"/>
      <c r="X60" s="253"/>
      <c r="Y60" s="255"/>
      <c r="Z60" s="255"/>
      <c r="AA60" s="254"/>
      <c r="AB60" s="253"/>
      <c r="AC60" s="254"/>
      <c r="AD60" s="281"/>
      <c r="AE60" s="282"/>
      <c r="AF60" s="223" t="str">
        <f>IF(作業員の選択!$C$18="","",VLOOKUP(作業員の選択!$C$18,基本データ!$A$11:$AH$50,33,FALSE))</f>
        <v>　　</v>
      </c>
      <c r="AG60" s="223">
        <f>IF(作業員の選択!$C$18="","",IF($AF$60="適用除外","－",VLOOKUP(作業員の選択!$C$18,基本データ!$A$11:$AH$50,34,FALSE)))</f>
        <v>1008</v>
      </c>
      <c r="AH60" s="265"/>
      <c r="AI60" s="167"/>
      <c r="AJ60" s="167"/>
    </row>
    <row r="61" spans="2:36" ht="9" customHeight="1" x14ac:dyDescent="0.15">
      <c r="B61" s="85"/>
      <c r="C61" s="250"/>
      <c r="D61" s="251"/>
      <c r="E61" s="252"/>
      <c r="F61" s="82"/>
      <c r="G61" s="268"/>
      <c r="H61" s="273"/>
      <c r="I61" s="274"/>
      <c r="J61" s="277"/>
      <c r="K61" s="188"/>
      <c r="L61" s="132"/>
      <c r="M61" s="133"/>
      <c r="N61" s="133"/>
      <c r="O61" s="134"/>
      <c r="P61" s="329"/>
      <c r="Q61" s="336"/>
      <c r="R61" s="339"/>
      <c r="S61" s="83"/>
      <c r="T61" s="296"/>
      <c r="U61" s="297"/>
      <c r="V61" s="261"/>
      <c r="W61" s="278"/>
      <c r="X61" s="261"/>
      <c r="Y61" s="263"/>
      <c r="Z61" s="263"/>
      <c r="AA61" s="262"/>
      <c r="AB61" s="261"/>
      <c r="AC61" s="262"/>
      <c r="AD61" s="283"/>
      <c r="AE61" s="284"/>
      <c r="AF61" s="224">
        <f>IF(作業員の選択!$C$18="","",VLOOKUP(作業員の選択!$C$18,基本データ!$A$11:$AH$50,25,FALSE))</f>
        <v>0</v>
      </c>
      <c r="AG61" s="224">
        <f>IF(作業員の選択!$C$18="","",VLOOKUP(作業員の選択!$C$18,基本データ!$A$11:$AH$50,25,FALSE))</f>
        <v>0</v>
      </c>
      <c r="AH61" s="266"/>
      <c r="AI61" s="167"/>
      <c r="AJ61" s="167"/>
    </row>
    <row r="62" spans="2:36" ht="9" customHeight="1" x14ac:dyDescent="0.15">
      <c r="B62" s="86"/>
      <c r="C62" s="238" t="str">
        <f>IF(作業員の選択!$C$19="","",VLOOKUP(作業員の選択!$C$19,基本データ!$A$11:$AH$50,2,FALSE))</f>
        <v>しらい　くろう</v>
      </c>
      <c r="D62" s="239"/>
      <c r="E62" s="240"/>
      <c r="F62" s="84"/>
      <c r="G62" s="310"/>
      <c r="H62" s="285">
        <f>IF(作業員の選択!$C$19="","　　年　月　日",VLOOKUP(作業員の選択!$C$19,基本データ!$A$11:$AH$50,5,FALSE))</f>
        <v>35517</v>
      </c>
      <c r="I62" s="286"/>
      <c r="J62" s="311">
        <f>IF(作業員の選択!$C$19="","　　年　月　日",VLOOKUP(作業員の選択!$C$19,基本データ!$A$11:$AH$50,4,FALSE))</f>
        <v>19480</v>
      </c>
      <c r="K62" s="184" t="str">
        <f>IF(作業員の選択!$C$19="","",VLOOKUP(作業員の選択!$C$19,基本データ!$A$11:$AH$50,6,FALSE))</f>
        <v>長岡市1-9</v>
      </c>
      <c r="L62" s="314" t="s">
        <v>43</v>
      </c>
      <c r="M62" s="315"/>
      <c r="N62" s="316" t="str">
        <f>IF(作業員の選択!$C$19="","",VLOOKUP(作業員の選択!$C$19,基本データ!$A$11:$AH$50,7,FALSE))</f>
        <v>0258-11-0009</v>
      </c>
      <c r="O62" s="317"/>
      <c r="P62" s="430">
        <f>IF(作業員の選択!$C$19="","",VLOOKUP(作業員の選択!$C$19,基本データ!$A$11:$AH$50,10,FALSE))</f>
        <v>44434</v>
      </c>
      <c r="Q62" s="431"/>
      <c r="R62" s="432"/>
      <c r="S62" s="80"/>
      <c r="T62" s="299"/>
      <c r="U62" s="300"/>
      <c r="V62" s="234" t="str">
        <f>IF(作業員の選択!$C$19="","",VLOOKUP(作業員の選択!$C$19,基本データ!$A$11:$AH$50,14,FALSE))</f>
        <v>低圧電気取扱業務</v>
      </c>
      <c r="W62" s="305"/>
      <c r="X62" s="234" t="str">
        <f>IF(作業員の選択!$C$19="","",VLOOKUP(作業員の選択!$C$19,基本データ!$A$11:$AH$50,18,FALSE))</f>
        <v>小型移動式クレーン(5t未満)</v>
      </c>
      <c r="Y62" s="235"/>
      <c r="Z62" s="235"/>
      <c r="AA62" s="236"/>
      <c r="AB62" s="234" t="str">
        <f>IF(作業員の選択!$C$19="","",VLOOKUP(作業員の選択!$C$19,基本データ!$A$11:$AH$50,22,FALSE))</f>
        <v>第1種電気工事士</v>
      </c>
      <c r="AC62" s="236"/>
      <c r="AD62" s="285" t="s">
        <v>66</v>
      </c>
      <c r="AE62" s="286"/>
      <c r="AF62" s="223" t="str">
        <f>IF(作業員の選択!$C$19="","",VLOOKUP(作業員の選択!$C$19,基本データ!$A$11:$AH$50,29,FALSE))</f>
        <v>健康保険組合</v>
      </c>
      <c r="AG62" s="223">
        <f>IF(作業員の選択!$C$19="","",VLOOKUP(作業員の選択!$C$19,基本データ!$A$11:$AH$50,30,FALSE))</f>
        <v>9</v>
      </c>
      <c r="AH62" s="463" t="str">
        <f>IF(作業員の選択!$C$19="","",IF(VLOOKUP(作業員の選択!$C$19,基本データ!$A$11:$AI$60,35,FALSE)="有","○",IF(VLOOKUP(作業員の選択!$C$19,基本データ!$A$11:$AI$60,35,FALSE)="","","")))</f>
        <v>○</v>
      </c>
      <c r="AI62" s="167"/>
      <c r="AJ62" s="167"/>
    </row>
    <row r="63" spans="2:36" ht="9" customHeight="1" x14ac:dyDescent="0.15">
      <c r="B63" s="153"/>
      <c r="C63" s="241"/>
      <c r="D63" s="242"/>
      <c r="E63" s="243"/>
      <c r="F63" s="152"/>
      <c r="G63" s="267"/>
      <c r="H63" s="281"/>
      <c r="I63" s="282"/>
      <c r="J63" s="312"/>
      <c r="K63" s="197"/>
      <c r="L63" s="173"/>
      <c r="M63" s="174"/>
      <c r="N63" s="175"/>
      <c r="O63" s="176"/>
      <c r="P63" s="433"/>
      <c r="Q63" s="434"/>
      <c r="R63" s="435"/>
      <c r="S63" s="149"/>
      <c r="T63" s="301"/>
      <c r="U63" s="302"/>
      <c r="V63" s="227" t="str">
        <f>IF(作業員の選択!$C$19="","",VLOOKUP(作業員の選択!$C$19,基本データ!$A$11:$AH$50,15,FALSE))</f>
        <v>職長訓練</v>
      </c>
      <c r="W63" s="228"/>
      <c r="X63" s="227" t="str">
        <f>IF(作業員の選択!$C$19="","",VLOOKUP(作業員の選択!$C$19,基本データ!$A$11:$AH$50,19,FALSE))</f>
        <v>玉掛作業者(1t以上)</v>
      </c>
      <c r="Y63" s="237"/>
      <c r="Z63" s="237"/>
      <c r="AA63" s="228"/>
      <c r="AB63" s="253" t="str">
        <f>IF(作業員の選択!$C$19="","",VLOOKUP(作業員の選択!$C$19,基本データ!$A$11:$AH$50,23,FALSE))</f>
        <v>1級電気施工管理</v>
      </c>
      <c r="AC63" s="254"/>
      <c r="AD63" s="281"/>
      <c r="AE63" s="282"/>
      <c r="AF63" s="224">
        <f>IF(作業員の選択!$C$19="","",VLOOKUP(作業員の選択!$C$19,基本データ!$A$11:$AH$50,25,FALSE))</f>
        <v>0</v>
      </c>
      <c r="AG63" s="224">
        <f>IF(作業員の選択!$C$19="","",VLOOKUP(作業員の選択!$C$19,基本データ!$A$11:$AH$50,25,FALSE))</f>
        <v>0</v>
      </c>
      <c r="AH63" s="463"/>
      <c r="AI63" s="167"/>
      <c r="AJ63" s="167"/>
    </row>
    <row r="64" spans="2:36" ht="9" customHeight="1" x14ac:dyDescent="0.15">
      <c r="B64" s="330">
        <v>9</v>
      </c>
      <c r="C64" s="244" t="str">
        <f>IF(作業員の選択!$C$19="","",VLOOKUP(作業員の選択!$C$19,基本データ!$A$11:$AH$50,1,FALSE))</f>
        <v>白井　九郎</v>
      </c>
      <c r="D64" s="245"/>
      <c r="E64" s="246"/>
      <c r="F64" s="331" t="str">
        <f>IF(作業員の選択!$C$19="","",VLOOKUP(作業員の選択!$C$19,基本データ!$A$11:$AH$50,3,FALSE))</f>
        <v>電工</v>
      </c>
      <c r="G64" s="267"/>
      <c r="H64" s="287"/>
      <c r="I64" s="288"/>
      <c r="J64" s="313"/>
      <c r="K64" s="186"/>
      <c r="L64" s="129"/>
      <c r="M64" s="130"/>
      <c r="N64" s="130"/>
      <c r="O64" s="131"/>
      <c r="P64" s="436"/>
      <c r="Q64" s="437"/>
      <c r="R64" s="438"/>
      <c r="S64" s="331" t="str">
        <f>IF(作業員の選択!$C$19="","",VLOOKUP(作業員の選択!$C$19,基本データ!$A$11:$AH$50,13,FALSE))</f>
        <v>A</v>
      </c>
      <c r="T64" s="303"/>
      <c r="U64" s="304"/>
      <c r="V64" s="253">
        <f>IF(作業員の選択!$C$19="","",VLOOKUP(作業員の選択!$C$19,基本データ!$A$11:$AH$50,16,FALSE))</f>
        <v>0</v>
      </c>
      <c r="W64" s="298"/>
      <c r="X64" s="253" t="str">
        <f>IF(作業員の選択!$C$19="","",VLOOKUP(作業員の選択!$C$19,基本データ!$A$11:$AH$50,20,FALSE))</f>
        <v>高所作業車(10m以上)</v>
      </c>
      <c r="Y64" s="255"/>
      <c r="Z64" s="255"/>
      <c r="AA64" s="254"/>
      <c r="AB64" s="253">
        <f>IF(作業員の選択!$C$19="","",VLOOKUP(作業員の選択!$C$19,基本データ!$A$11:$AH$50,24,FALSE))</f>
        <v>0</v>
      </c>
      <c r="AC64" s="254"/>
      <c r="AD64" s="287"/>
      <c r="AE64" s="288"/>
      <c r="AF64" s="223" t="str">
        <f>IF(作業員の選択!$C$19="","",VLOOKUP(作業員の選択!$C$19,基本データ!$A$11:$AH$50,31,FALSE))</f>
        <v>受給者</v>
      </c>
      <c r="AG64" s="223" t="s">
        <v>405</v>
      </c>
      <c r="AH64" s="463"/>
      <c r="AI64" s="167"/>
      <c r="AJ64" s="167"/>
    </row>
    <row r="65" spans="2:36" ht="9" customHeight="1" x14ac:dyDescent="0.15">
      <c r="B65" s="330"/>
      <c r="C65" s="247"/>
      <c r="D65" s="248"/>
      <c r="E65" s="249"/>
      <c r="F65" s="331"/>
      <c r="G65" s="267"/>
      <c r="H65" s="269">
        <f ca="1">IF(作業員の選択!$C$19="","　　年",VLOOKUP(作業員の選択!$C$19,基本データ!$A$11:$AK$50,37,FALSE))</f>
        <v>37</v>
      </c>
      <c r="I65" s="270"/>
      <c r="J65" s="275">
        <f ca="1">IF(作業員の選択!$C$19="","　歳",VLOOKUP(作業員の選択!$C$19,基本データ!$A$11:$AK$50,36,FALSE))</f>
        <v>68</v>
      </c>
      <c r="K65" s="198" t="str">
        <f>IF(作業員の選択!$C$19="","",VLOOKUP(作業員の選択!$C$19,基本データ!$A$11:$AH$50,8,FALSE))</f>
        <v>長岡市来迎寺11-9</v>
      </c>
      <c r="L65" s="314" t="s">
        <v>43</v>
      </c>
      <c r="M65" s="315"/>
      <c r="N65" s="332" t="str">
        <f>IF(作業員の選択!$C$19="","",VLOOKUP(作業員の選択!$C$19,基本データ!$A$11:$AH$50,9,FALSE))</f>
        <v>0258-92-0009</v>
      </c>
      <c r="O65" s="333"/>
      <c r="P65" s="327">
        <f>IF(作業員の選択!$C$19="","",VLOOKUP(作業員の選択!$C$19,基本データ!$A$11:$AH$50,11,FALSE))</f>
        <v>111</v>
      </c>
      <c r="Q65" s="334" t="s">
        <v>68</v>
      </c>
      <c r="R65" s="337">
        <f>IF(作業員の選択!$C$19="","",VLOOKUP(作業員の選択!$C$19,基本データ!$A$11:$AH$50,12,FALSE))</f>
        <v>75</v>
      </c>
      <c r="S65" s="331"/>
      <c r="T65" s="292"/>
      <c r="U65" s="293"/>
      <c r="V65" s="253">
        <f>IF(作業員の選択!$C$19="","",VLOOKUP(作業員の選択!$C$19,基本データ!$A$11:$AH$50,17,FALSE))</f>
        <v>0</v>
      </c>
      <c r="W65" s="298"/>
      <c r="X65" s="253" t="str">
        <f>IF(作業員の選択!$C$19="","",VLOOKUP(作業員の選択!$C$19,基本データ!$A$11:$AH$50,21,FALSE))</f>
        <v>車両系建設機械運転</v>
      </c>
      <c r="Y65" s="255"/>
      <c r="Z65" s="255"/>
      <c r="AA65" s="254"/>
      <c r="AB65" s="253">
        <f>IF(作業員の選択!$C$19="","",VLOOKUP(作業員の選択!$C$19,基本データ!$A$11:$AH$50,25,FALSE))</f>
        <v>0</v>
      </c>
      <c r="AC65" s="254"/>
      <c r="AD65" s="279" t="s">
        <v>66</v>
      </c>
      <c r="AE65" s="280"/>
      <c r="AF65" s="224">
        <f>IF(作業員の選択!$C$19="","",VLOOKUP(作業員の選択!$C$19,基本データ!$A$11:$AH$50,25,FALSE))</f>
        <v>0</v>
      </c>
      <c r="AG65" s="224"/>
      <c r="AH65" s="265" t="str">
        <f>IF(作業員の選択!$C$19="","",IF(VLOOKUP(作業員の選択!$C$19,基本データ!$A$11:$AI$60,35,FALSE)="有","",IF(VLOOKUP(作業員の選択!$C$19,基本データ!$A$11:$AI$60,35,FALSE)="無","○","")))</f>
        <v/>
      </c>
      <c r="AI65" s="167"/>
      <c r="AJ65" s="167"/>
    </row>
    <row r="66" spans="2:36" ht="9" customHeight="1" x14ac:dyDescent="0.15">
      <c r="B66" s="140"/>
      <c r="C66" s="247"/>
      <c r="D66" s="248"/>
      <c r="E66" s="249"/>
      <c r="F66" s="141"/>
      <c r="G66" s="267"/>
      <c r="H66" s="271"/>
      <c r="I66" s="272"/>
      <c r="J66" s="276"/>
      <c r="K66" s="197"/>
      <c r="L66" s="173"/>
      <c r="M66" s="174"/>
      <c r="N66" s="178"/>
      <c r="O66" s="179"/>
      <c r="P66" s="328"/>
      <c r="Q66" s="335"/>
      <c r="R66" s="338"/>
      <c r="S66" s="141"/>
      <c r="T66" s="294"/>
      <c r="U66" s="295"/>
      <c r="V66" s="227"/>
      <c r="W66" s="228"/>
      <c r="X66" s="227"/>
      <c r="Y66" s="237"/>
      <c r="Z66" s="237"/>
      <c r="AA66" s="228"/>
      <c r="AB66" s="253"/>
      <c r="AC66" s="254"/>
      <c r="AD66" s="281"/>
      <c r="AE66" s="282"/>
      <c r="AF66" s="223" t="str">
        <f>IF(作業員の選択!$C$19="","",VLOOKUP(作業員の選択!$C$19,基本データ!$A$11:$AH$50,33,FALSE))</f>
        <v>日雇保険</v>
      </c>
      <c r="AG66" s="223">
        <f>IF(作業員の選択!$C$19="","",IF(作業員の選択!$C$19="適用除外","－",VLOOKUP(作業員の選択!$C$19,基本データ!$A$11:$AH$50,34,FALSE)))</f>
        <v>1009</v>
      </c>
      <c r="AH66" s="265"/>
      <c r="AI66" s="167"/>
      <c r="AJ66" s="167"/>
    </row>
    <row r="67" spans="2:36" ht="9" customHeight="1" x14ac:dyDescent="0.15">
      <c r="B67" s="85"/>
      <c r="C67" s="250"/>
      <c r="D67" s="251"/>
      <c r="E67" s="252"/>
      <c r="F67" s="82"/>
      <c r="G67" s="268"/>
      <c r="H67" s="273"/>
      <c r="I67" s="274"/>
      <c r="J67" s="277"/>
      <c r="K67" s="188"/>
      <c r="L67" s="132"/>
      <c r="M67" s="133"/>
      <c r="N67" s="133"/>
      <c r="O67" s="134"/>
      <c r="P67" s="329"/>
      <c r="Q67" s="336"/>
      <c r="R67" s="339"/>
      <c r="S67" s="83"/>
      <c r="T67" s="296"/>
      <c r="U67" s="297"/>
      <c r="V67" s="261"/>
      <c r="W67" s="278"/>
      <c r="X67" s="261"/>
      <c r="Y67" s="263"/>
      <c r="Z67" s="263"/>
      <c r="AA67" s="262"/>
      <c r="AB67" s="261"/>
      <c r="AC67" s="262"/>
      <c r="AD67" s="283"/>
      <c r="AE67" s="284"/>
      <c r="AF67" s="224">
        <f>IF(作業員の選択!$C$19="","",VLOOKUP(作業員の選択!$C$19,基本データ!$A$11:$AH$50,25,FALSE))</f>
        <v>0</v>
      </c>
      <c r="AG67" s="224">
        <f>IF(作業員の選択!$C$19="","",VLOOKUP(作業員の選択!$C$19,基本データ!$A$11:$AH$50,25,FALSE))</f>
        <v>0</v>
      </c>
      <c r="AH67" s="266"/>
      <c r="AI67" s="167"/>
      <c r="AJ67" s="167"/>
    </row>
    <row r="68" spans="2:36" ht="9" customHeight="1" x14ac:dyDescent="0.15">
      <c r="B68" s="86"/>
      <c r="C68" s="238" t="str">
        <f>IF(作業員の選択!$C$20="","",VLOOKUP(作業員の選択!$C$20,基本データ!$A$11:$AH$50,2,FALSE))</f>
        <v>しらい　じゅうろう</v>
      </c>
      <c r="D68" s="239"/>
      <c r="E68" s="240"/>
      <c r="F68" s="84"/>
      <c r="G68" s="310"/>
      <c r="H68" s="285">
        <f>IF(作業員の選択!$C$20="","　　年　月　日",VLOOKUP(作業員の選択!$C$20,基本データ!$A$11:$AH$50,5,FALSE))</f>
        <v>35705</v>
      </c>
      <c r="I68" s="286"/>
      <c r="J68" s="311">
        <f>IF(作業員の選択!$C$20="","　　年　月　日",VLOOKUP(作業員の選択!$C$20,基本データ!$A$11:$AH$50,4,FALSE))</f>
        <v>19180</v>
      </c>
      <c r="K68" s="184" t="str">
        <f>IF(作業員の選択!$C$20="","",VLOOKUP(作業員の選択!$C$20,基本データ!$A$11:$AH$50,6,FALSE))</f>
        <v>長岡市1-10</v>
      </c>
      <c r="L68" s="314" t="s">
        <v>43</v>
      </c>
      <c r="M68" s="315"/>
      <c r="N68" s="316" t="str">
        <f>IF(作業員の選択!$C$20="","",VLOOKUP(作業員の選択!$C$20,基本データ!$A$11:$AH$50,7,FALSE))</f>
        <v>0258-11-0010</v>
      </c>
      <c r="O68" s="317"/>
      <c r="P68" s="430">
        <f>IF(作業員の選択!$C$20="","",VLOOKUP(作業員の選択!$C$20,基本データ!$A$11:$AH$50,10,FALSE))</f>
        <v>44434</v>
      </c>
      <c r="Q68" s="431"/>
      <c r="R68" s="432"/>
      <c r="S68" s="80"/>
      <c r="T68" s="299"/>
      <c r="U68" s="300"/>
      <c r="V68" s="234" t="str">
        <f>IF(作業員の選択!$C$20="","",VLOOKUP(作業員の選択!$C$20,基本データ!$A$11:$AH$50,14,FALSE))</f>
        <v>職長訓練</v>
      </c>
      <c r="W68" s="305"/>
      <c r="X68" s="234" t="str">
        <f>IF(作業員の選択!$C$20="","",VLOOKUP(作業員の選択!$C$20,基本データ!$A$11:$AH$50,18,FALSE))</f>
        <v>小型移動式クレーン(5t未満)</v>
      </c>
      <c r="Y68" s="235"/>
      <c r="Z68" s="235"/>
      <c r="AA68" s="236"/>
      <c r="AB68" s="234" t="str">
        <f>IF(作業員の選択!$C$20="","",VLOOKUP(作業員の選択!$C$20,基本データ!$A$11:$AH$50,22,FALSE))</f>
        <v>第1種電気工事士</v>
      </c>
      <c r="AC68" s="236"/>
      <c r="AD68" s="285" t="s">
        <v>66</v>
      </c>
      <c r="AE68" s="286"/>
      <c r="AF68" s="223" t="str">
        <f>IF(作業員の選択!$C$20="","",VLOOKUP(作業員の選択!$C$20,基本データ!$A$11:$AH$50,29,FALSE))</f>
        <v>健康保険組合</v>
      </c>
      <c r="AG68" s="223">
        <f>IF(作業員の選択!$C$20="","",VLOOKUP(作業員の選択!$C$20,基本データ!$A$11:$AH$50,30,FALSE))</f>
        <v>10</v>
      </c>
      <c r="AH68" s="264" t="str">
        <f>IF(作業員の選択!$C$20="","",IF(VLOOKUP(作業員の選択!$C$20,基本データ!$A$11:$AI$60,35,FALSE)="有","○",IF(VLOOKUP(作業員の選択!$C$20,基本データ!$A$11:$AI$60,35,FALSE)="","","")))</f>
        <v>○</v>
      </c>
      <c r="AI68" s="167"/>
      <c r="AJ68" s="167"/>
    </row>
    <row r="69" spans="2:36" ht="9" customHeight="1" x14ac:dyDescent="0.15">
      <c r="B69" s="153"/>
      <c r="C69" s="241"/>
      <c r="D69" s="242"/>
      <c r="E69" s="243"/>
      <c r="F69" s="152"/>
      <c r="G69" s="267"/>
      <c r="H69" s="281"/>
      <c r="I69" s="282"/>
      <c r="J69" s="312"/>
      <c r="K69" s="197"/>
      <c r="L69" s="173"/>
      <c r="M69" s="174"/>
      <c r="N69" s="175"/>
      <c r="O69" s="176"/>
      <c r="P69" s="433"/>
      <c r="Q69" s="434"/>
      <c r="R69" s="435"/>
      <c r="S69" s="149"/>
      <c r="T69" s="301"/>
      <c r="U69" s="302"/>
      <c r="V69" s="253" t="str">
        <f>IF(作業員の選択!$C$20="","",VLOOKUP(作業員の選択!$C$20,基本データ!$A$11:$AH$50,15,FALSE))</f>
        <v>低圧電気取扱業務</v>
      </c>
      <c r="W69" s="254"/>
      <c r="X69" s="253" t="str">
        <f>IF(作業員の選択!$C$20="","",VLOOKUP(作業員の選択!$C$20,基本データ!$A$11:$AH$50,19,FALSE))</f>
        <v>玉掛作業者(1t以上)</v>
      </c>
      <c r="Y69" s="255"/>
      <c r="Z69" s="255"/>
      <c r="AA69" s="254"/>
      <c r="AB69" s="253">
        <f>IF(作業員の選択!$C$20="","",VLOOKUP(作業員の選択!$C$20,基本データ!$A$11:$AH$50,23,FALSE))</f>
        <v>0</v>
      </c>
      <c r="AC69" s="254"/>
      <c r="AD69" s="281"/>
      <c r="AE69" s="282"/>
      <c r="AF69" s="224">
        <f>IF(作業員の選択!$C$20="","",VLOOKUP(作業員の選択!$C$20,基本データ!$A$11:$AH$50,25,FALSE))</f>
        <v>0</v>
      </c>
      <c r="AG69" s="224">
        <f>IF(作業員の選択!$C$20="","",VLOOKUP(作業員の選択!$C$20,基本データ!$A$11:$AH$50,25,FALSE))</f>
        <v>0</v>
      </c>
      <c r="AH69" s="265"/>
      <c r="AI69" s="167"/>
      <c r="AJ69" s="167"/>
    </row>
    <row r="70" spans="2:36" ht="9" customHeight="1" x14ac:dyDescent="0.15">
      <c r="B70" s="330">
        <v>10</v>
      </c>
      <c r="C70" s="244" t="str">
        <f>IF(作業員の選択!$C$20="","",VLOOKUP(作業員の選択!$C$20,基本データ!$A$11:$AH$50,1,FALSE))</f>
        <v>白井　十郎</v>
      </c>
      <c r="D70" s="245"/>
      <c r="E70" s="246"/>
      <c r="F70" s="331" t="str">
        <f>IF(作業員の選択!$C$20="","",VLOOKUP(作業員の選択!$C$20,基本データ!$A$11:$AH$50,3,FALSE))</f>
        <v>電工</v>
      </c>
      <c r="G70" s="267"/>
      <c r="H70" s="287"/>
      <c r="I70" s="288"/>
      <c r="J70" s="313"/>
      <c r="K70" s="186"/>
      <c r="L70" s="129"/>
      <c r="M70" s="130"/>
      <c r="N70" s="130"/>
      <c r="O70" s="131"/>
      <c r="P70" s="436"/>
      <c r="Q70" s="437"/>
      <c r="R70" s="438"/>
      <c r="S70" s="331" t="str">
        <f>IF(作業員の選択!$C$20="","",VLOOKUP(作業員の選択!$C$20,基本データ!$A$11:$AH$50,13,FALSE))</f>
        <v>B</v>
      </c>
      <c r="T70" s="303"/>
      <c r="U70" s="304"/>
      <c r="V70" s="253">
        <f>IF(作業員の選択!$C$20="","",VLOOKUP(作業員の選択!$C$20,基本データ!$A$11:$AH$50,16,FALSE))</f>
        <v>0</v>
      </c>
      <c r="W70" s="298"/>
      <c r="X70" s="253" t="str">
        <f>IF(作業員の選択!$C$20="","",VLOOKUP(作業員の選択!$C$20,基本データ!$A$11:$AH$50,20,FALSE))</f>
        <v>高所作業車(10m以上)</v>
      </c>
      <c r="Y70" s="255"/>
      <c r="Z70" s="255"/>
      <c r="AA70" s="254"/>
      <c r="AB70" s="253">
        <f>IF(作業員の選択!$C$20="","",VLOOKUP(作業員の選択!$C$20,基本データ!$A$11:$AH$50,24,FALSE))</f>
        <v>0</v>
      </c>
      <c r="AC70" s="254"/>
      <c r="AD70" s="287"/>
      <c r="AE70" s="288"/>
      <c r="AF70" s="223" t="str">
        <f>IF(作業員の選択!$C$20="","",VLOOKUP(作業員の選択!$C$20,基本データ!$A$11:$AH$50,31,FALSE))</f>
        <v>受給者</v>
      </c>
      <c r="AG70" s="223" t="s">
        <v>405</v>
      </c>
      <c r="AH70" s="266"/>
      <c r="AI70" s="167"/>
      <c r="AJ70" s="167"/>
    </row>
    <row r="71" spans="2:36" ht="9" customHeight="1" x14ac:dyDescent="0.15">
      <c r="B71" s="330"/>
      <c r="C71" s="247"/>
      <c r="D71" s="248"/>
      <c r="E71" s="249"/>
      <c r="F71" s="331"/>
      <c r="G71" s="267"/>
      <c r="H71" s="269">
        <f ca="1">IF(作業員の選択!$C$20="","　　年",VLOOKUP(作業員の選択!$C$20,基本データ!$A$11:$AK$50,37,FALSE))</f>
        <v>44</v>
      </c>
      <c r="I71" s="270"/>
      <c r="J71" s="275">
        <f ca="1">IF(作業員の選択!$C$20="","　歳",VLOOKUP(作業員の選択!$C$20,基本データ!$A$11:$AK$50,36,FALSE))</f>
        <v>69</v>
      </c>
      <c r="K71" s="198" t="str">
        <f>IF(作業員の選択!$C$20="","",VLOOKUP(作業員の選択!$C$20,基本データ!$A$11:$AH$50,8,FALSE))</f>
        <v>長岡市来迎寺11-10</v>
      </c>
      <c r="L71" s="314" t="s">
        <v>43</v>
      </c>
      <c r="M71" s="315"/>
      <c r="N71" s="332" t="str">
        <f>IF(作業員の選択!$C$20="","",VLOOKUP(作業員の選択!$C$20,基本データ!$A$11:$AH$50,9,FALSE))</f>
        <v>0258-92-0010</v>
      </c>
      <c r="O71" s="333"/>
      <c r="P71" s="327">
        <f>IF(作業員の選択!$C$20="","",VLOOKUP(作業員の選択!$C$20,基本データ!$A$11:$AH$50,11,FALSE))</f>
        <v>144</v>
      </c>
      <c r="Q71" s="334" t="s">
        <v>68</v>
      </c>
      <c r="R71" s="337">
        <f>IF(作業員の選択!$C$20="","",VLOOKUP(作業員の選択!$C$20,基本データ!$A$11:$AH$50,12,FALSE))</f>
        <v>97</v>
      </c>
      <c r="S71" s="331"/>
      <c r="T71" s="292"/>
      <c r="U71" s="293"/>
      <c r="V71" s="253">
        <f>IF(作業員の選択!$C$20="","",VLOOKUP(作業員の選択!$C$20,基本データ!$A$11:$AH$50,17,FALSE))</f>
        <v>0</v>
      </c>
      <c r="W71" s="298"/>
      <c r="X71" s="253">
        <f>IF(作業員の選択!$C$20="","",VLOOKUP(作業員の選択!$C$20,基本データ!$A$11:$AH$50,21,FALSE))</f>
        <v>0</v>
      </c>
      <c r="Y71" s="255"/>
      <c r="Z71" s="255"/>
      <c r="AA71" s="254"/>
      <c r="AB71" s="253">
        <f>IF(作業員の選択!$C$20="","",VLOOKUP(作業員の選択!$C$20,基本データ!$A$11:$AH$50,25,FALSE))</f>
        <v>0</v>
      </c>
      <c r="AC71" s="254"/>
      <c r="AD71" s="279" t="s">
        <v>66</v>
      </c>
      <c r="AE71" s="280"/>
      <c r="AF71" s="224">
        <f>IF(作業員の選択!$C$20="","",VLOOKUP(作業員の選択!$C$20,基本データ!$A$11:$AH$50,25,FALSE))</f>
        <v>0</v>
      </c>
      <c r="AG71" s="224"/>
      <c r="AH71" s="264" t="str">
        <f>IF(作業員の選択!$C$20="","",IF(VLOOKUP(作業員の選択!$C$20,基本データ!$A$11:$AI$60,35,FALSE)="有","",IF(VLOOKUP(作業員の選択!$C$20,基本データ!$A$11:$AI$60,35,FALSE)="無","○","")))</f>
        <v/>
      </c>
      <c r="AI71" s="167"/>
      <c r="AJ71" s="167"/>
    </row>
    <row r="72" spans="2:36" ht="9" customHeight="1" x14ac:dyDescent="0.15">
      <c r="B72" s="140"/>
      <c r="C72" s="247"/>
      <c r="D72" s="248"/>
      <c r="E72" s="249"/>
      <c r="F72" s="141"/>
      <c r="G72" s="267"/>
      <c r="H72" s="271"/>
      <c r="I72" s="272"/>
      <c r="J72" s="276"/>
      <c r="K72" s="197"/>
      <c r="L72" s="173"/>
      <c r="M72" s="174"/>
      <c r="N72" s="178"/>
      <c r="O72" s="179"/>
      <c r="P72" s="328"/>
      <c r="Q72" s="335"/>
      <c r="R72" s="338"/>
      <c r="S72" s="141"/>
      <c r="T72" s="294"/>
      <c r="U72" s="295"/>
      <c r="V72" s="253"/>
      <c r="W72" s="254"/>
      <c r="X72" s="253"/>
      <c r="Y72" s="255"/>
      <c r="Z72" s="255"/>
      <c r="AA72" s="254"/>
      <c r="AB72" s="253"/>
      <c r="AC72" s="254"/>
      <c r="AD72" s="281"/>
      <c r="AE72" s="282"/>
      <c r="AF72" s="223" t="str">
        <f>IF(作業員の選択!$C$20="","",VLOOKUP(作業員の選択!$C$20,基本データ!$A$11:$AH$50,33,FALSE))</f>
        <v>日雇保険</v>
      </c>
      <c r="AG72" s="223">
        <f>IF(作業員の選択!$C$20="","",IF($AF$72="適用除外","－",VLOOKUP(作業員の選択!$C$20,基本データ!$A$11:$AH$50,34,FALSE)))</f>
        <v>1010</v>
      </c>
      <c r="AH72" s="265"/>
      <c r="AI72" s="167"/>
      <c r="AJ72" s="167"/>
    </row>
    <row r="73" spans="2:36" ht="9" customHeight="1" x14ac:dyDescent="0.15">
      <c r="B73" s="81"/>
      <c r="C73" s="250"/>
      <c r="D73" s="251"/>
      <c r="E73" s="252"/>
      <c r="F73" s="82"/>
      <c r="G73" s="268"/>
      <c r="H73" s="273"/>
      <c r="I73" s="274"/>
      <c r="J73" s="277"/>
      <c r="K73" s="188"/>
      <c r="L73" s="132"/>
      <c r="M73" s="133"/>
      <c r="N73" s="133"/>
      <c r="O73" s="134"/>
      <c r="P73" s="329"/>
      <c r="Q73" s="336"/>
      <c r="R73" s="339"/>
      <c r="S73" s="83"/>
      <c r="T73" s="296"/>
      <c r="U73" s="297"/>
      <c r="V73" s="261"/>
      <c r="W73" s="278"/>
      <c r="X73" s="261"/>
      <c r="Y73" s="263"/>
      <c r="Z73" s="263"/>
      <c r="AA73" s="262"/>
      <c r="AB73" s="261"/>
      <c r="AC73" s="262"/>
      <c r="AD73" s="283"/>
      <c r="AE73" s="284"/>
      <c r="AF73" s="224">
        <f>IF(作業員の選択!$C$20="","",VLOOKUP(作業員の選択!$C$20,基本データ!$A$11:$AH$50,25,FALSE))</f>
        <v>0</v>
      </c>
      <c r="AG73" s="224">
        <f>IF(作業員の選択!$C$20="","",VLOOKUP(作業員の選択!$C$20,基本データ!$A$11:$AH$50,25,FALSE))</f>
        <v>0</v>
      </c>
      <c r="AH73" s="266"/>
      <c r="AI73" s="167"/>
      <c r="AJ73" s="167"/>
    </row>
    <row r="74" spans="2:36" ht="13.5" customHeight="1" x14ac:dyDescent="0.15">
      <c r="B74" s="137" t="s">
        <v>69</v>
      </c>
      <c r="C74" s="137" t="s">
        <v>70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137" t="s">
        <v>71</v>
      </c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I74" s="167"/>
      <c r="AJ74" s="167"/>
    </row>
    <row r="75" spans="2:36" ht="13.5" customHeight="1" x14ac:dyDescent="0.15">
      <c r="B75" s="87"/>
      <c r="C75" s="137" t="s">
        <v>72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137" t="s">
        <v>73</v>
      </c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I75" s="167"/>
      <c r="AJ75" s="167"/>
    </row>
    <row r="76" spans="2:36" ht="13.5" customHeight="1" x14ac:dyDescent="0.15">
      <c r="B76" s="87"/>
      <c r="C76" s="137" t="s">
        <v>74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137" t="s">
        <v>75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I76" s="167"/>
      <c r="AJ76" s="167"/>
    </row>
    <row r="77" spans="2:36" ht="13.5" customHeight="1" x14ac:dyDescent="0.15">
      <c r="B77" s="87"/>
      <c r="C77" s="88" t="s">
        <v>76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87"/>
      <c r="P77" s="87"/>
      <c r="Q77" s="87"/>
      <c r="R77" s="137" t="s">
        <v>388</v>
      </c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I77" s="167"/>
      <c r="AJ77" s="167"/>
    </row>
    <row r="78" spans="2:36" ht="13.5" customHeight="1" x14ac:dyDescent="0.15">
      <c r="B78" s="87"/>
      <c r="C78" s="88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87"/>
      <c r="P78" s="87"/>
      <c r="Q78" s="87"/>
      <c r="R78" s="137" t="s">
        <v>389</v>
      </c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I78" s="167"/>
      <c r="AJ78" s="167"/>
    </row>
    <row r="79" spans="2:36" ht="13.5" customHeight="1" x14ac:dyDescent="0.15">
      <c r="B79" s="87"/>
      <c r="C79" s="88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87"/>
      <c r="P79" s="87"/>
      <c r="Q79" s="87"/>
      <c r="R79" s="137" t="s">
        <v>390</v>
      </c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I79" s="167"/>
      <c r="AJ79" s="167"/>
    </row>
    <row r="80" spans="2:36" ht="13.5" customHeight="1" x14ac:dyDescent="0.15">
      <c r="B80" s="87"/>
      <c r="C80" s="88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87"/>
      <c r="P80" s="87"/>
      <c r="Q80" s="87"/>
      <c r="R80" s="137" t="s">
        <v>391</v>
      </c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I80" s="167"/>
      <c r="AJ80" s="167"/>
    </row>
    <row r="81" spans="1:36" ht="13.5" customHeight="1" x14ac:dyDescent="0.15">
      <c r="B81" s="87"/>
      <c r="C81" s="88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87"/>
      <c r="P81" s="87"/>
      <c r="Q81" s="87"/>
      <c r="R81" s="137" t="s">
        <v>392</v>
      </c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I81" s="167"/>
      <c r="AJ81" s="167"/>
    </row>
    <row r="82" spans="1:36" ht="13.5" customHeight="1" x14ac:dyDescent="0.15">
      <c r="B82" s="87"/>
      <c r="C82" s="88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87"/>
      <c r="P82" s="87"/>
      <c r="Q82" s="87"/>
      <c r="R82" s="137" t="s">
        <v>393</v>
      </c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I82" s="167"/>
      <c r="AJ82" s="167"/>
    </row>
    <row r="83" spans="1:36" ht="13.5" customHeight="1" x14ac:dyDescent="0.15">
      <c r="B83" s="87"/>
      <c r="C83" s="88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87"/>
      <c r="P83" s="87"/>
      <c r="Q83" s="87"/>
      <c r="R83" s="137" t="s">
        <v>394</v>
      </c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I83" s="167"/>
      <c r="AJ83" s="167"/>
    </row>
    <row r="84" spans="1:36" ht="13.5" customHeight="1" x14ac:dyDescent="0.15">
      <c r="B84" s="87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87"/>
      <c r="P84" s="87"/>
      <c r="Q84" s="87"/>
      <c r="R84" s="137" t="s">
        <v>395</v>
      </c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I84" s="167"/>
      <c r="AJ84" s="167"/>
    </row>
    <row r="85" spans="1:36" ht="13.5" customHeight="1" x14ac:dyDescent="0.15">
      <c r="B85" s="87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87"/>
      <c r="P85" s="87"/>
      <c r="Q85" s="87"/>
      <c r="R85" s="13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I85" s="167"/>
      <c r="AJ85" s="167"/>
    </row>
    <row r="86" spans="1:36" ht="13.5" customHeight="1" x14ac:dyDescent="0.15">
      <c r="B86" s="87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87"/>
      <c r="P86" s="87"/>
      <c r="Q86" s="87"/>
      <c r="R86" s="13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I86" s="167"/>
      <c r="AJ86" s="167"/>
    </row>
    <row r="87" spans="1:36" ht="18.75" customHeight="1" x14ac:dyDescent="0.15">
      <c r="E87" s="56" t="s">
        <v>77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I87" s="167"/>
      <c r="AJ87" s="167"/>
    </row>
    <row r="88" spans="1:36" ht="13.5" customHeight="1" x14ac:dyDescent="0.15">
      <c r="A88" s="410" t="s">
        <v>24</v>
      </c>
      <c r="B88" s="411"/>
      <c r="C88" s="411"/>
      <c r="D88" s="412"/>
      <c r="E88" s="56"/>
      <c r="F88" s="56"/>
      <c r="G88" s="56"/>
      <c r="I88" s="57"/>
      <c r="J88" s="413" t="s">
        <v>26</v>
      </c>
      <c r="K88" s="414"/>
      <c r="L88" s="414"/>
      <c r="M88" s="414"/>
      <c r="N88" s="414"/>
      <c r="O88" s="57"/>
      <c r="P88" s="57"/>
      <c r="Q88" s="57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I88" s="167"/>
      <c r="AJ88" s="167"/>
    </row>
    <row r="89" spans="1:36" ht="13.5" customHeight="1" x14ac:dyDescent="0.15">
      <c r="B89" s="56"/>
      <c r="C89" s="56"/>
      <c r="D89" s="56"/>
      <c r="E89" s="56"/>
      <c r="F89" s="56"/>
      <c r="G89" s="56"/>
      <c r="H89" s="57"/>
      <c r="I89" s="57"/>
      <c r="J89" s="414"/>
      <c r="K89" s="414"/>
      <c r="L89" s="414"/>
      <c r="M89" s="414"/>
      <c r="N89" s="414"/>
      <c r="O89" s="57"/>
      <c r="P89" s="57"/>
      <c r="Q89" s="57"/>
      <c r="R89" s="56"/>
      <c r="S89" s="56"/>
      <c r="T89" s="56"/>
      <c r="U89" s="56"/>
      <c r="V89" s="56"/>
      <c r="W89" s="56"/>
      <c r="X89" s="56"/>
      <c r="Y89" s="391" t="s">
        <v>27</v>
      </c>
      <c r="Z89" s="392"/>
      <c r="AA89" s="164"/>
      <c r="AB89" s="165"/>
      <c r="AC89" s="58"/>
      <c r="AD89" s="58"/>
      <c r="AE89" s="59"/>
      <c r="AI89" s="167"/>
      <c r="AJ89" s="167"/>
    </row>
    <row r="90" spans="1:36" ht="13.5" customHeight="1" x14ac:dyDescent="0.15">
      <c r="B90" s="56"/>
      <c r="C90" s="56"/>
      <c r="D90" s="370" t="str">
        <f>作業員の選択!$G$13</f>
        <v>越路中学校電気設備工事</v>
      </c>
      <c r="E90" s="371"/>
      <c r="F90" s="371"/>
      <c r="G90" s="371"/>
      <c r="H90" s="371"/>
      <c r="I90" s="371"/>
      <c r="J90" s="56"/>
      <c r="K90" s="373">
        <f ca="1">IF(作業員の選択!$G$17="",TODAY(),作業員の選択!$G$17)</f>
        <v>44197</v>
      </c>
      <c r="L90" s="373"/>
      <c r="M90" s="373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89" t="s">
        <v>28</v>
      </c>
      <c r="Z90" s="90"/>
      <c r="AA90" s="73"/>
      <c r="AB90" s="74"/>
      <c r="AC90" s="60"/>
      <c r="AD90" s="60"/>
      <c r="AE90" s="61"/>
      <c r="AI90" s="167"/>
      <c r="AJ90" s="167"/>
    </row>
    <row r="91" spans="1:36" ht="13.5" customHeight="1" x14ac:dyDescent="0.15">
      <c r="A91" s="91" t="s">
        <v>17</v>
      </c>
      <c r="B91" s="91"/>
      <c r="C91" s="91"/>
      <c r="D91" s="372"/>
      <c r="E91" s="372"/>
      <c r="F91" s="372"/>
      <c r="G91" s="372"/>
      <c r="H91" s="372"/>
      <c r="I91" s="372"/>
      <c r="J91" s="62"/>
      <c r="K91" s="92"/>
      <c r="L91" s="92"/>
      <c r="M91" s="92"/>
      <c r="N91" s="56"/>
      <c r="O91" s="56"/>
      <c r="P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291">
        <f>IF(作業員の選択!$G$20="","令和  年  月  日",作業員の選択!$G$20)</f>
        <v>44197</v>
      </c>
      <c r="AG91" s="291"/>
      <c r="AH91" s="291"/>
      <c r="AI91" s="167"/>
      <c r="AJ91" s="167"/>
    </row>
    <row r="92" spans="1:36" ht="13.5" customHeight="1" x14ac:dyDescent="0.15">
      <c r="B92" s="56"/>
      <c r="C92" s="56"/>
      <c r="D92" s="407" t="str">
        <f>作業員の選択!$G$15</f>
        <v>白井　太郎</v>
      </c>
      <c r="E92" s="407"/>
      <c r="F92" s="407"/>
      <c r="G92" s="409" t="s">
        <v>29</v>
      </c>
      <c r="H92" s="63"/>
      <c r="I92" s="154"/>
      <c r="J92" s="56"/>
      <c r="K92" s="56"/>
      <c r="L92" s="56"/>
      <c r="M92" s="56"/>
      <c r="N92" s="56"/>
      <c r="O92" s="256" t="s">
        <v>32</v>
      </c>
      <c r="P92" s="256"/>
      <c r="Q92" s="257" t="str">
        <f>作業員の選択!$G$23</f>
        <v>大手ゼネコン株式会社</v>
      </c>
      <c r="R92" s="257"/>
      <c r="S92" s="257"/>
      <c r="T92" s="257"/>
      <c r="U92" s="257"/>
      <c r="V92" s="56"/>
      <c r="W92" s="56"/>
      <c r="X92" s="56"/>
      <c r="Y92" s="56"/>
      <c r="Z92" s="56"/>
      <c r="AB92" s="138" t="s">
        <v>15</v>
      </c>
      <c r="AC92" s="65" t="str">
        <f>作業員の選択!$E$25</f>
        <v>二</v>
      </c>
      <c r="AD92" s="64" t="s">
        <v>166</v>
      </c>
      <c r="AE92" s="259" t="str">
        <f>作業員の選択!$G$25</f>
        <v>シライ電設株式会社</v>
      </c>
      <c r="AF92" s="259"/>
      <c r="AG92" s="259"/>
      <c r="AI92" s="167"/>
      <c r="AJ92" s="167"/>
    </row>
    <row r="93" spans="1:36" ht="13.5" customHeight="1" x14ac:dyDescent="0.15">
      <c r="A93" s="405" t="s">
        <v>30</v>
      </c>
      <c r="B93" s="405"/>
      <c r="C93" s="405"/>
      <c r="D93" s="408"/>
      <c r="E93" s="408"/>
      <c r="F93" s="408"/>
      <c r="G93" s="232"/>
      <c r="H93" s="154"/>
      <c r="I93" s="166" t="s">
        <v>31</v>
      </c>
      <c r="J93" s="56"/>
      <c r="K93" s="56"/>
      <c r="L93" s="56"/>
      <c r="O93" s="369" t="s">
        <v>34</v>
      </c>
      <c r="P93" s="369"/>
      <c r="Q93" s="258"/>
      <c r="R93" s="258"/>
      <c r="S93" s="258"/>
      <c r="T93" s="258"/>
      <c r="U93" s="258"/>
      <c r="V93" s="67" t="s">
        <v>9</v>
      </c>
      <c r="AC93" s="260" t="s">
        <v>36</v>
      </c>
      <c r="AD93" s="260"/>
      <c r="AE93" s="258"/>
      <c r="AF93" s="258"/>
      <c r="AG93" s="258"/>
      <c r="AH93" s="67" t="s">
        <v>9</v>
      </c>
      <c r="AI93" s="167"/>
      <c r="AJ93" s="167"/>
    </row>
    <row r="94" spans="1:36" ht="13.5" customHeight="1" x14ac:dyDescent="0.15">
      <c r="B94" s="56"/>
      <c r="C94" s="56"/>
      <c r="D94" s="56"/>
      <c r="E94" s="56"/>
      <c r="F94" s="56"/>
      <c r="G94" s="56"/>
      <c r="H94" s="56"/>
      <c r="I94" s="166" t="s">
        <v>33</v>
      </c>
      <c r="J94" s="56"/>
      <c r="K94" s="56"/>
      <c r="L94" s="56"/>
      <c r="O94" s="87"/>
      <c r="P94" s="87"/>
      <c r="Q94" s="168"/>
      <c r="R94" s="168"/>
      <c r="U94" s="155" t="s">
        <v>397</v>
      </c>
      <c r="V94" s="156" t="str">
        <f>IF(作業員の選択!$M$23="","",IF(作業員の選択!$M$23="有","○",IF(作業員の選択!$M$23="無","")))</f>
        <v/>
      </c>
      <c r="W94" s="156" t="str">
        <f>IF(作業員の選択!$M$23="","",IF(作業員の選択!$M$23="有","",IF(作業員の選択!$M$23="無","○")))</f>
        <v/>
      </c>
      <c r="X94" s="55" t="s">
        <v>399</v>
      </c>
      <c r="AB94" s="139"/>
      <c r="AE94" s="155" t="s">
        <v>397</v>
      </c>
      <c r="AF94" s="156" t="str">
        <f>IF(作業員の選択!$M$25="","",IF(作業員の選択!$M$25="有","○",IF(作業員の選択!$M$25="無","")))</f>
        <v>○</v>
      </c>
      <c r="AG94" s="156" t="str">
        <f>IF(作業員の選択!$M$25="","",IF(作業員の選択!$M$25="有","",IF(作業員の選択!$M$25="無","○")))</f>
        <v/>
      </c>
      <c r="AH94" s="154" t="s">
        <v>398</v>
      </c>
      <c r="AI94" s="167"/>
      <c r="AJ94" s="167"/>
    </row>
    <row r="95" spans="1:36" ht="13.5" customHeight="1" x14ac:dyDescent="0.1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AI95" s="167"/>
      <c r="AJ95" s="167"/>
    </row>
    <row r="96" spans="1:36" ht="13.5" customHeight="1" x14ac:dyDescent="0.15">
      <c r="B96" s="366" t="s">
        <v>38</v>
      </c>
      <c r="C96" s="374" t="s">
        <v>78</v>
      </c>
      <c r="D96" s="375"/>
      <c r="E96" s="376"/>
      <c r="F96" s="357" t="s">
        <v>387</v>
      </c>
      <c r="G96" s="68"/>
      <c r="H96" s="377" t="s">
        <v>40</v>
      </c>
      <c r="I96" s="378"/>
      <c r="J96" s="379" t="s">
        <v>41</v>
      </c>
      <c r="K96" s="383" t="s">
        <v>42</v>
      </c>
      <c r="L96" s="360" t="s">
        <v>43</v>
      </c>
      <c r="M96" s="361"/>
      <c r="N96" s="361"/>
      <c r="O96" s="362"/>
      <c r="P96" s="380" t="s">
        <v>44</v>
      </c>
      <c r="Q96" s="381"/>
      <c r="R96" s="382"/>
      <c r="S96" s="69" t="s">
        <v>45</v>
      </c>
      <c r="T96" s="391" t="s">
        <v>46</v>
      </c>
      <c r="U96" s="392"/>
      <c r="V96" s="393" t="s">
        <v>47</v>
      </c>
      <c r="W96" s="394"/>
      <c r="X96" s="394"/>
      <c r="Y96" s="394"/>
      <c r="Z96" s="394"/>
      <c r="AA96" s="394"/>
      <c r="AB96" s="394"/>
      <c r="AC96" s="395"/>
      <c r="AD96" s="380" t="s">
        <v>48</v>
      </c>
      <c r="AE96" s="382"/>
      <c r="AF96" s="289" t="s">
        <v>400</v>
      </c>
      <c r="AG96" s="290"/>
      <c r="AH96" s="289" t="s">
        <v>420</v>
      </c>
      <c r="AI96" s="167"/>
      <c r="AJ96" s="167"/>
    </row>
    <row r="97" spans="2:36" ht="13.5" customHeight="1" x14ac:dyDescent="0.15">
      <c r="B97" s="330"/>
      <c r="C97" s="70"/>
      <c r="D97" s="71"/>
      <c r="E97" s="72"/>
      <c r="F97" s="358"/>
      <c r="G97" s="343" t="s">
        <v>386</v>
      </c>
      <c r="H97" s="348"/>
      <c r="I97" s="349"/>
      <c r="J97" s="352"/>
      <c r="K97" s="384"/>
      <c r="L97" s="363"/>
      <c r="M97" s="364"/>
      <c r="N97" s="364"/>
      <c r="O97" s="365"/>
      <c r="P97" s="399" t="s">
        <v>49</v>
      </c>
      <c r="Q97" s="401"/>
      <c r="R97" s="400"/>
      <c r="S97" s="402" t="s">
        <v>50</v>
      </c>
      <c r="T97" s="403" t="s">
        <v>51</v>
      </c>
      <c r="U97" s="404"/>
      <c r="V97" s="396"/>
      <c r="W97" s="397"/>
      <c r="X97" s="397"/>
      <c r="Y97" s="397"/>
      <c r="Z97" s="397"/>
      <c r="AA97" s="397"/>
      <c r="AB97" s="397"/>
      <c r="AC97" s="398"/>
      <c r="AD97" s="399"/>
      <c r="AE97" s="400"/>
      <c r="AF97" s="290"/>
      <c r="AG97" s="290"/>
      <c r="AH97" s="290"/>
      <c r="AI97" s="167"/>
      <c r="AJ97" s="167"/>
    </row>
    <row r="98" spans="2:36" ht="13.5" customHeight="1" x14ac:dyDescent="0.15">
      <c r="B98" s="343" t="s">
        <v>52</v>
      </c>
      <c r="C98" s="345" t="s">
        <v>53</v>
      </c>
      <c r="D98" s="346"/>
      <c r="E98" s="347"/>
      <c r="F98" s="358"/>
      <c r="G98" s="343"/>
      <c r="H98" s="348" t="s">
        <v>54</v>
      </c>
      <c r="I98" s="349"/>
      <c r="J98" s="352" t="s">
        <v>55</v>
      </c>
      <c r="K98" s="356" t="s">
        <v>56</v>
      </c>
      <c r="L98" s="385" t="s">
        <v>43</v>
      </c>
      <c r="M98" s="386"/>
      <c r="N98" s="386"/>
      <c r="O98" s="387"/>
      <c r="P98" s="306" t="s">
        <v>57</v>
      </c>
      <c r="Q98" s="354"/>
      <c r="R98" s="307"/>
      <c r="S98" s="402"/>
      <c r="T98" s="306" t="s">
        <v>58</v>
      </c>
      <c r="U98" s="307"/>
      <c r="V98" s="306" t="s">
        <v>59</v>
      </c>
      <c r="W98" s="307"/>
      <c r="X98" s="306" t="s">
        <v>60</v>
      </c>
      <c r="Y98" s="354"/>
      <c r="Z98" s="354"/>
      <c r="AA98" s="307"/>
      <c r="AB98" s="306" t="s">
        <v>61</v>
      </c>
      <c r="AC98" s="307"/>
      <c r="AD98" s="367" t="s">
        <v>62</v>
      </c>
      <c r="AE98" s="368"/>
      <c r="AF98" s="290"/>
      <c r="AG98" s="290"/>
      <c r="AH98" s="290"/>
      <c r="AI98" s="167"/>
      <c r="AJ98" s="167"/>
    </row>
    <row r="99" spans="2:36" ht="13.5" customHeight="1" x14ac:dyDescent="0.15">
      <c r="B99" s="344"/>
      <c r="C99" s="73"/>
      <c r="D99" s="74"/>
      <c r="E99" s="75"/>
      <c r="F99" s="359"/>
      <c r="G99" s="76"/>
      <c r="H99" s="350"/>
      <c r="I99" s="351"/>
      <c r="J99" s="353"/>
      <c r="K99" s="344"/>
      <c r="L99" s="388"/>
      <c r="M99" s="389"/>
      <c r="N99" s="389"/>
      <c r="O99" s="390"/>
      <c r="P99" s="308"/>
      <c r="Q99" s="355"/>
      <c r="R99" s="309"/>
      <c r="S99" s="77" t="s">
        <v>63</v>
      </c>
      <c r="T99" s="308"/>
      <c r="U99" s="309"/>
      <c r="V99" s="308" t="s">
        <v>64</v>
      </c>
      <c r="W99" s="309"/>
      <c r="X99" s="308"/>
      <c r="Y99" s="355"/>
      <c r="Z99" s="355"/>
      <c r="AA99" s="309"/>
      <c r="AB99" s="308"/>
      <c r="AC99" s="309"/>
      <c r="AD99" s="367" t="s">
        <v>65</v>
      </c>
      <c r="AE99" s="368"/>
      <c r="AF99" s="290"/>
      <c r="AG99" s="290"/>
      <c r="AH99" s="290"/>
      <c r="AI99" s="167"/>
      <c r="AJ99" s="167"/>
    </row>
    <row r="100" spans="2:36" ht="9" customHeight="1" x14ac:dyDescent="0.15">
      <c r="B100" s="78"/>
      <c r="C100" s="238" t="str">
        <f>IF(作業員の選択!$C$21="","",VLOOKUP(作業員の選択!$C$21,基本データ!$A$11:$AH$50,2,FALSE))</f>
        <v>あおやぎ　いちろう</v>
      </c>
      <c r="D100" s="239"/>
      <c r="E100" s="240"/>
      <c r="F100" s="79"/>
      <c r="G100" s="310"/>
      <c r="H100" s="285">
        <f>IF(作業員の選択!$C$21="","　　年　月　日",VLOOKUP(作業員の選択!$C$21,基本データ!$A$11:$AH$50,5,FALSE))</f>
        <v>35968</v>
      </c>
      <c r="I100" s="286"/>
      <c r="J100" s="311">
        <f>IF(作業員の選択!$C$21="","　　年　月　日",VLOOKUP(作業員の選択!$C$21,基本データ!$A$11:$AH$50,4,FALSE))</f>
        <v>29535</v>
      </c>
      <c r="K100" s="184" t="str">
        <f>IF(作業員の選択!$C$21="","",VLOOKUP(作業員の選択!$C$21,基本データ!$A$11:$AH$50,6,FALSE))</f>
        <v>長岡市小国町2-1</v>
      </c>
      <c r="L100" s="314" t="s">
        <v>43</v>
      </c>
      <c r="M100" s="315"/>
      <c r="N100" s="316" t="str">
        <f>IF(作業員の選択!$C$21="","",VLOOKUP(作業員の選択!$C$21,基本データ!$A$11:$AH$50,7,FALSE))</f>
        <v>0258-11-0011</v>
      </c>
      <c r="O100" s="317"/>
      <c r="P100" s="318">
        <f>IF(作業員の選択!$C$21="","",VLOOKUP(作業員の選択!$C$21,基本データ!$A$11:$AH$50,10,FALSE))</f>
        <v>44427</v>
      </c>
      <c r="Q100" s="319"/>
      <c r="R100" s="320"/>
      <c r="S100" s="80"/>
      <c r="T100" s="299"/>
      <c r="U100" s="300"/>
      <c r="V100" s="234" t="str">
        <f>IF(作業員の選択!$C$21="","",VLOOKUP(作業員の選択!$C$21,基本データ!$A$11:$AH$50,14,FALSE))</f>
        <v>職長訓練</v>
      </c>
      <c r="W100" s="305"/>
      <c r="X100" s="234" t="str">
        <f>IF(作業員の選択!$C$21="","",VLOOKUP(作業員の選択!$C$21,基本データ!$A$11:$AH$50,18,FALSE))</f>
        <v>小型移動式クレーン(5t未満)</v>
      </c>
      <c r="Y100" s="235"/>
      <c r="Z100" s="235"/>
      <c r="AA100" s="236"/>
      <c r="AB100" s="234" t="str">
        <f>IF(作業員の選択!$C$21="","",VLOOKUP(作業員の選択!$C$21,基本データ!$A$11:$AH$50,22,FALSE))</f>
        <v>第2種電気工事士</v>
      </c>
      <c r="AC100" s="236"/>
      <c r="AD100" s="285" t="s">
        <v>66</v>
      </c>
      <c r="AE100" s="286"/>
      <c r="AF100" s="223" t="str">
        <f>IF(作業員の選択!$C$21="","",VLOOKUP(作業員の選択!$C$21,基本データ!$A$11:$AH$50,29,FALSE))</f>
        <v>協会けんぽ</v>
      </c>
      <c r="AG100" s="223">
        <f>IF(作業員の選択!$C$21="","",VLOOKUP(作業員の選択!$C$21,基本データ!$A$11:$AH$50,30,FALSE))</f>
        <v>11</v>
      </c>
      <c r="AH100" s="264" t="str">
        <f>IF(作業員の選択!$C$21="","",IF(VLOOKUP(作業員の選択!$C$21,基本データ!$A$11:$AI$60,35,FALSE)="有","○",IF(VLOOKUP(作業員の選択!$C$21,基本データ!$A$11:$AI$60,35,FALSE)="","","")))</f>
        <v>○</v>
      </c>
    </row>
    <row r="101" spans="2:36" ht="9" customHeight="1" x14ac:dyDescent="0.15">
      <c r="B101" s="143"/>
      <c r="C101" s="241"/>
      <c r="D101" s="242"/>
      <c r="E101" s="243"/>
      <c r="F101" s="144"/>
      <c r="G101" s="267"/>
      <c r="H101" s="281"/>
      <c r="I101" s="282"/>
      <c r="J101" s="312"/>
      <c r="K101" s="197"/>
      <c r="L101" s="173"/>
      <c r="M101" s="174"/>
      <c r="N101" s="175"/>
      <c r="O101" s="176"/>
      <c r="P101" s="321"/>
      <c r="Q101" s="322"/>
      <c r="R101" s="323"/>
      <c r="S101" s="149"/>
      <c r="T101" s="301"/>
      <c r="U101" s="302"/>
      <c r="V101" s="253">
        <f>IF(作業員の選択!$C$21="","",VLOOKUP(作業員の選択!$C$21,基本データ!$A$11:$AH$50,15,FALSE))</f>
        <v>0</v>
      </c>
      <c r="W101" s="298"/>
      <c r="X101" s="253" t="str">
        <f>IF(作業員の選択!$C$21="","",VLOOKUP(作業員の選択!$C$21,基本データ!$A$11:$AH$50,19,FALSE))</f>
        <v>玉掛作業者(1t以上)</v>
      </c>
      <c r="Y101" s="255"/>
      <c r="Z101" s="255"/>
      <c r="AA101" s="254"/>
      <c r="AB101" s="253" t="str">
        <f>IF(作業員の選択!$C$21="","",VLOOKUP(作業員の選択!$C$21,基本データ!$A$11:$AH$50,23,FALSE))</f>
        <v>有線ﾃﾚﾋﾞｼﾞｮﾝ放送技術者</v>
      </c>
      <c r="AC101" s="254"/>
      <c r="AD101" s="281"/>
      <c r="AE101" s="282"/>
      <c r="AF101" s="224">
        <f>IF(作業員の選択!$C$11="","",VLOOKUP(作業員の選択!$C$11,基本データ!$A$11:$AH$50,25,FALSE))</f>
        <v>0</v>
      </c>
      <c r="AG101" s="224">
        <f>IF(作業員の選択!$C$11="","",VLOOKUP(作業員の選択!$C$11,基本データ!$A$11:$AH$50,25,FALSE))</f>
        <v>0</v>
      </c>
      <c r="AH101" s="265"/>
    </row>
    <row r="102" spans="2:36" ht="9" customHeight="1" x14ac:dyDescent="0.15">
      <c r="B102" s="402">
        <v>11</v>
      </c>
      <c r="C102" s="244" t="str">
        <f>IF(作業員の選択!$C$21="","",VLOOKUP(作業員の選択!$C$21,基本データ!$A$11:$AH$50,1,FALSE))</f>
        <v>青柳　一郎</v>
      </c>
      <c r="D102" s="245"/>
      <c r="E102" s="246"/>
      <c r="F102" s="331" t="str">
        <f>IF(作業員の選択!$C$21="","",VLOOKUP(作業員の選択!$C$21,基本データ!$A$11:$AH$50,3,FALSE))</f>
        <v>電工</v>
      </c>
      <c r="G102" s="267"/>
      <c r="H102" s="287"/>
      <c r="I102" s="288"/>
      <c r="J102" s="313"/>
      <c r="K102" s="186"/>
      <c r="L102" s="129"/>
      <c r="M102" s="130"/>
      <c r="N102" s="130"/>
      <c r="O102" s="131"/>
      <c r="P102" s="324"/>
      <c r="Q102" s="325"/>
      <c r="R102" s="326"/>
      <c r="S102" s="331" t="str">
        <f>IF(作業員の選択!$C$21="","",VLOOKUP(作業員の選択!$C$21,基本データ!$A$11:$AH$50,13,FALSE))</f>
        <v>AB</v>
      </c>
      <c r="T102" s="303"/>
      <c r="U102" s="304"/>
      <c r="V102" s="253">
        <f>IF(作業員の選択!$C$21="","",VLOOKUP(作業員の選択!$C$21,基本データ!$A$11:$AH$50,16,FALSE))</f>
        <v>0</v>
      </c>
      <c r="W102" s="298"/>
      <c r="X102" s="253" t="str">
        <f>IF(作業員の選択!$C$21="","",VLOOKUP(作業員の選択!$C$21,基本データ!$A$11:$AH$50,20,FALSE))</f>
        <v>高所作業車(10m以上)</v>
      </c>
      <c r="Y102" s="255"/>
      <c r="Z102" s="255"/>
      <c r="AA102" s="254"/>
      <c r="AB102" s="253">
        <f>IF(作業員の選択!$C$21="","",VLOOKUP(作業員の選択!$C$21,基本データ!$A$11:$AH$50,24,FALSE))</f>
        <v>0</v>
      </c>
      <c r="AC102" s="254"/>
      <c r="AD102" s="287"/>
      <c r="AE102" s="288"/>
      <c r="AF102" s="223" t="str">
        <f>IF(作業員の選択!$C$21="","",VLOOKUP(作業員の選択!$C$21,基本データ!$A$11:$AH$50,31,FALSE))</f>
        <v>国民年金</v>
      </c>
      <c r="AG102" s="223" t="s">
        <v>405</v>
      </c>
      <c r="AH102" s="266"/>
    </row>
    <row r="103" spans="2:36" ht="9" customHeight="1" x14ac:dyDescent="0.15">
      <c r="B103" s="402"/>
      <c r="C103" s="247"/>
      <c r="D103" s="248"/>
      <c r="E103" s="249"/>
      <c r="F103" s="331"/>
      <c r="G103" s="267"/>
      <c r="H103" s="269">
        <f ca="1">IF(作業員の選択!$C$21="","　　年",VLOOKUP(作業員の選択!$C$21,基本データ!$A$11:$AK$50,37,FALSE))</f>
        <v>23</v>
      </c>
      <c r="I103" s="270"/>
      <c r="J103" s="276">
        <f ca="1">IF(作業員の選択!$C$21="","　歳",VLOOKUP(作業員の選択!$C$21,基本データ!$A$11:$AK$50,36,FALSE))</f>
        <v>40</v>
      </c>
      <c r="K103" s="198" t="str">
        <f>IF(作業員の選択!$C$21="","",VLOOKUP(作業員の選択!$C$21,基本データ!$A$11:$AH$50,8,FALSE))</f>
        <v>同上</v>
      </c>
      <c r="L103" s="314" t="s">
        <v>43</v>
      </c>
      <c r="M103" s="315"/>
      <c r="N103" s="332">
        <f>IF(作業員の選択!$C$21="","",VLOOKUP(作業員の選択!$C$21,基本データ!$A$11:$AH$50,9,FALSE))</f>
        <v>0</v>
      </c>
      <c r="O103" s="419"/>
      <c r="P103" s="460">
        <f>IF(作業員の選択!$C$21="","",VLOOKUP(作業員の選択!$C$21,基本データ!$A$11:$AH$50,11,FALSE))</f>
        <v>121</v>
      </c>
      <c r="Q103" s="334" t="s">
        <v>68</v>
      </c>
      <c r="R103" s="246">
        <f>IF(作業員の選択!$C$21="","",VLOOKUP(作業員の選択!$C$21,基本データ!$A$11:$AH$50,12,FALSE))</f>
        <v>89</v>
      </c>
      <c r="S103" s="331"/>
      <c r="T103" s="424"/>
      <c r="U103" s="425"/>
      <c r="V103" s="253">
        <f>IF(作業員の選択!$C$21="","",VLOOKUP(作業員の選択!$C$21,基本データ!$A$11:$AH$50,17,FALSE))</f>
        <v>0</v>
      </c>
      <c r="W103" s="298"/>
      <c r="X103" s="253" t="str">
        <f>IF(作業員の選択!$C$21="","",VLOOKUP(作業員の選択!$C$21,基本データ!$A$11:$AH$50,21,FALSE))</f>
        <v>光接続技術講習</v>
      </c>
      <c r="Y103" s="255"/>
      <c r="Z103" s="255"/>
      <c r="AA103" s="254"/>
      <c r="AB103" s="253">
        <f>IF(作業員の選択!$C$21="","",VLOOKUP(作業員の選択!$C$21,基本データ!$A$11:$AH$50,25,FALSE))</f>
        <v>0</v>
      </c>
      <c r="AC103" s="254"/>
      <c r="AD103" s="279" t="s">
        <v>66</v>
      </c>
      <c r="AE103" s="280"/>
      <c r="AF103" s="224">
        <f>IF(作業員の選択!$C$11="","",VLOOKUP(作業員の選択!$C$11,基本データ!$A$11:$AH$50,25,FALSE))</f>
        <v>0</v>
      </c>
      <c r="AG103" s="224"/>
      <c r="AH103" s="264" t="str">
        <f>IF(作業員の選択!$C$21="","",IF(VLOOKUP(作業員の選択!$C$21,基本データ!$A$11:$AI$60,35,FALSE)="有","",IF(VLOOKUP(作業員の選択!$C$21,基本データ!$A$11:$AI$60,35,FALSE)="無","○","")))</f>
        <v/>
      </c>
    </row>
    <row r="104" spans="2:36" ht="9" customHeight="1" x14ac:dyDescent="0.15">
      <c r="B104" s="157"/>
      <c r="C104" s="247"/>
      <c r="D104" s="248"/>
      <c r="E104" s="249"/>
      <c r="F104" s="158"/>
      <c r="G104" s="267"/>
      <c r="H104" s="271"/>
      <c r="I104" s="272"/>
      <c r="J104" s="458"/>
      <c r="K104" s="199"/>
      <c r="L104" s="200"/>
      <c r="M104" s="200"/>
      <c r="N104" s="200"/>
      <c r="O104" s="200"/>
      <c r="P104" s="461"/>
      <c r="Q104" s="335"/>
      <c r="R104" s="249"/>
      <c r="S104" s="158"/>
      <c r="T104" s="301"/>
      <c r="U104" s="302"/>
      <c r="V104" s="428"/>
      <c r="W104" s="429"/>
      <c r="X104" s="428"/>
      <c r="Y104" s="457"/>
      <c r="Z104" s="457"/>
      <c r="AA104" s="429"/>
      <c r="AB104" s="428"/>
      <c r="AC104" s="429"/>
      <c r="AD104" s="281"/>
      <c r="AE104" s="282"/>
      <c r="AF104" s="223" t="str">
        <f>IF(作業員の選択!$C$21="","",VLOOKUP(作業員の選択!$C$21,基本データ!$A$11:$AH$50,33,FALSE))</f>
        <v>適用除外</v>
      </c>
      <c r="AG104" s="223" t="str">
        <f>IF(作業員の選択!$C$21="","",IF($AF$104="適用除外","－",VLOOKUP(作業員の選択!$C$21,基本データ!$A$11:$AH$50,34,FALSE)))</f>
        <v>－</v>
      </c>
      <c r="AH104" s="265"/>
    </row>
    <row r="105" spans="2:36" ht="9" customHeight="1" x14ac:dyDescent="0.15">
      <c r="B105" s="81"/>
      <c r="C105" s="250"/>
      <c r="D105" s="251"/>
      <c r="E105" s="252"/>
      <c r="F105" s="82"/>
      <c r="G105" s="268"/>
      <c r="H105" s="273"/>
      <c r="I105" s="274"/>
      <c r="J105" s="459"/>
      <c r="K105" s="188"/>
      <c r="L105" s="132"/>
      <c r="M105" s="133"/>
      <c r="N105" s="133"/>
      <c r="O105" s="134"/>
      <c r="P105" s="462"/>
      <c r="Q105" s="336"/>
      <c r="R105" s="252"/>
      <c r="S105" s="83"/>
      <c r="T105" s="426"/>
      <c r="U105" s="427"/>
      <c r="V105" s="415"/>
      <c r="W105" s="416"/>
      <c r="X105" s="261"/>
      <c r="Y105" s="263"/>
      <c r="Z105" s="263"/>
      <c r="AA105" s="262"/>
      <c r="AB105" s="415"/>
      <c r="AC105" s="416"/>
      <c r="AD105" s="283"/>
      <c r="AE105" s="284"/>
      <c r="AF105" s="224">
        <f>IF(作業員の選択!$C$11="","",VLOOKUP(作業員の選択!$C$11,基本データ!$A$11:$AH$50,25,FALSE))</f>
        <v>0</v>
      </c>
      <c r="AG105" s="224">
        <f>IF(作業員の選択!$C$11="","",VLOOKUP(作業員の選択!$C$11,基本データ!$A$11:$AH$50,25,FALSE))</f>
        <v>0</v>
      </c>
      <c r="AH105" s="266"/>
    </row>
    <row r="106" spans="2:36" ht="9" customHeight="1" x14ac:dyDescent="0.15">
      <c r="B106" s="78"/>
      <c r="C106" s="238" t="str">
        <f>IF(作業員の選択!$C$22="","",VLOOKUP(作業員の選択!$C$22,基本データ!$A$11:$AH$50,2,FALSE))</f>
        <v>あおやぎ　じろう</v>
      </c>
      <c r="D106" s="239"/>
      <c r="E106" s="240"/>
      <c r="F106" s="84"/>
      <c r="G106" s="310"/>
      <c r="H106" s="285">
        <f>IF(作業員の選択!$C$22="","　　年　月　日",VLOOKUP(作業員の選択!$C$22,基本データ!$A$11:$AH$50,5,FALSE))</f>
        <v>36059</v>
      </c>
      <c r="I106" s="286"/>
      <c r="J106" s="311">
        <f>IF(作業員の選択!$C$22="","　　年　月　日",VLOOKUP(作業員の選択!$C$22,基本データ!$A$11:$AH$50,4,FALSE))</f>
        <v>29026</v>
      </c>
      <c r="K106" s="184" t="str">
        <f>IF(作業員の選択!$C$22="","",VLOOKUP(作業員の選択!$C$22,基本データ!$A$11:$AH$50,6,FALSE))</f>
        <v>長岡市小国町2-2</v>
      </c>
      <c r="L106" s="420" t="s">
        <v>43</v>
      </c>
      <c r="M106" s="421"/>
      <c r="N106" s="316" t="str">
        <f>IF(作業員の選択!$C$22="","",VLOOKUP(作業員の選択!$C$22,基本データ!$A$11:$AH$50,7,FALSE))</f>
        <v>0258-11-0012</v>
      </c>
      <c r="O106" s="418"/>
      <c r="P106" s="318">
        <f>IF(作業員の選択!$C$22="","",VLOOKUP(作業員の選択!$C$22,基本データ!$A$11:$AH$50,10,FALSE))</f>
        <v>44427</v>
      </c>
      <c r="Q106" s="319"/>
      <c r="R106" s="320"/>
      <c r="S106" s="80"/>
      <c r="T106" s="299"/>
      <c r="U106" s="300"/>
      <c r="V106" s="234" t="str">
        <f>IF(作業員の選択!$C$22="","",VLOOKUP(作業員の選択!$C$22,基本データ!$A$11:$AH$50,14,FALSE))</f>
        <v>小型車両系建設機械</v>
      </c>
      <c r="W106" s="305"/>
      <c r="X106" s="234" t="str">
        <f>IF(作業員の選択!$C$22="","",VLOOKUP(作業員の選択!$C$22,基本データ!$A$11:$AH$50,18,FALSE))</f>
        <v>小型移動式クレーン(5t未満)</v>
      </c>
      <c r="Y106" s="235"/>
      <c r="Z106" s="235"/>
      <c r="AA106" s="236"/>
      <c r="AB106" s="234" t="str">
        <f>IF(作業員の選択!$C$22="","",VLOOKUP(作業員の選択!$C$22,基本データ!$A$11:$AH$50,22,FALSE))</f>
        <v>第1種電気工事士</v>
      </c>
      <c r="AC106" s="236"/>
      <c r="AD106" s="285" t="s">
        <v>66</v>
      </c>
      <c r="AE106" s="286"/>
      <c r="AF106" s="223" t="str">
        <f>IF(作業員の選択!$C$22="","",VLOOKUP(作業員の選択!$C$22,基本データ!$A$11:$AH$50,29,FALSE))</f>
        <v>協会けんぽ</v>
      </c>
      <c r="AG106" s="223">
        <f>IF(作業員の選択!$C$22="","",VLOOKUP(作業員の選択!$C$22,基本データ!$A$11:$AH$50,30,FALSE))</f>
        <v>12</v>
      </c>
      <c r="AH106" s="264" t="str">
        <f>IF(作業員の選択!$C$22="","",IF(VLOOKUP(作業員の選択!$C$22,基本データ!$A$11:$AI$60,35,FALSE)="有","○",IF(VLOOKUP(作業員の選択!$C$22,基本データ!$A$11:$AI$60,35,FALSE)="","","")))</f>
        <v>○</v>
      </c>
    </row>
    <row r="107" spans="2:36" ht="9" customHeight="1" x14ac:dyDescent="0.15">
      <c r="B107" s="143"/>
      <c r="C107" s="241"/>
      <c r="D107" s="242"/>
      <c r="E107" s="243"/>
      <c r="F107" s="152"/>
      <c r="G107" s="267"/>
      <c r="H107" s="281"/>
      <c r="I107" s="282"/>
      <c r="J107" s="312"/>
      <c r="K107" s="197"/>
      <c r="L107" s="173"/>
      <c r="M107" s="174"/>
      <c r="N107" s="175"/>
      <c r="O107" s="201"/>
      <c r="P107" s="321"/>
      <c r="Q107" s="322"/>
      <c r="R107" s="323"/>
      <c r="S107" s="149"/>
      <c r="T107" s="301"/>
      <c r="U107" s="302"/>
      <c r="V107" s="253" t="str">
        <f>IF(作業員の選択!$C$22="","",VLOOKUP(作業員の選択!$C$22,基本データ!$A$11:$AH$50,15,FALSE))</f>
        <v>職長訓練</v>
      </c>
      <c r="W107" s="298"/>
      <c r="X107" s="253" t="str">
        <f>IF(作業員の選択!$C$22="","",VLOOKUP(作業員の選択!$C$22,基本データ!$A$11:$AH$50,19,FALSE))</f>
        <v>玉掛作業者(1t以上)</v>
      </c>
      <c r="Y107" s="255"/>
      <c r="Z107" s="255"/>
      <c r="AA107" s="254"/>
      <c r="AB107" s="253">
        <f>IF(作業員の選択!$C$22="","",VLOOKUP(作業員の選択!$C$22,基本データ!$A$11:$AH$50,23,FALSE))</f>
        <v>0</v>
      </c>
      <c r="AC107" s="254"/>
      <c r="AD107" s="281"/>
      <c r="AE107" s="282"/>
      <c r="AF107" s="224">
        <f>IF(作業員の選択!$C$12="","",VLOOKUP(作業員の選択!$C$12,基本データ!$A$11:$AH$50,25,FALSE))</f>
        <v>0</v>
      </c>
      <c r="AG107" s="224">
        <f>IF(作業員の選択!$C$12="","",VLOOKUP(作業員の選択!$C$12,基本データ!$A$11:$AH$50,25,FALSE))</f>
        <v>0</v>
      </c>
      <c r="AH107" s="265"/>
    </row>
    <row r="108" spans="2:36" ht="9" customHeight="1" x14ac:dyDescent="0.15">
      <c r="B108" s="402">
        <v>12</v>
      </c>
      <c r="C108" s="244" t="str">
        <f>IF(作業員の選択!$C$22="","",VLOOKUP(作業員の選択!$C$22,基本データ!$A$11:$AH$50,1,FALSE))</f>
        <v>青柳　次郎</v>
      </c>
      <c r="D108" s="245"/>
      <c r="E108" s="246"/>
      <c r="F108" s="331" t="str">
        <f>IF(作業員の選択!$C$22="","",VLOOKUP(作業員の選択!$C$22,基本データ!$A$11:$AH$50,3,FALSE))</f>
        <v>電工</v>
      </c>
      <c r="G108" s="267"/>
      <c r="H108" s="287"/>
      <c r="I108" s="288"/>
      <c r="J108" s="313"/>
      <c r="K108" s="186"/>
      <c r="L108" s="129"/>
      <c r="M108" s="130"/>
      <c r="N108" s="130"/>
      <c r="O108" s="131"/>
      <c r="P108" s="324"/>
      <c r="Q108" s="325"/>
      <c r="R108" s="326"/>
      <c r="S108" s="331" t="str">
        <f>IF(作業員の選択!$C$22="","",VLOOKUP(作業員の選択!$C$22,基本データ!$A$11:$AH$50,13,FALSE))</f>
        <v>O</v>
      </c>
      <c r="T108" s="303"/>
      <c r="U108" s="304"/>
      <c r="V108" s="253" t="str">
        <f>IF(作業員の選択!$C$22="","",VLOOKUP(作業員の選択!$C$22,基本データ!$A$11:$AH$50,16,FALSE))</f>
        <v>低圧電気取扱業務</v>
      </c>
      <c r="W108" s="298"/>
      <c r="X108" s="253" t="str">
        <f>IF(作業員の選択!$C$22="","",VLOOKUP(作業員の選択!$C$22,基本データ!$A$11:$AH$50,20,FALSE))</f>
        <v>高所作業車(10m以上)</v>
      </c>
      <c r="Y108" s="255"/>
      <c r="Z108" s="255"/>
      <c r="AA108" s="254"/>
      <c r="AB108" s="253">
        <f>IF(作業員の選択!$C$22="","",VLOOKUP(作業員の選択!$C$22,基本データ!$A$11:$AH$50,24,FALSE))</f>
        <v>0</v>
      </c>
      <c r="AC108" s="254"/>
      <c r="AD108" s="287"/>
      <c r="AE108" s="288"/>
      <c r="AF108" s="223" t="str">
        <f>IF(作業員の選択!$C$22="","",VLOOKUP(作業員の選択!$C$22,基本データ!$A$11:$AH$50,31,FALSE))</f>
        <v>国民年金</v>
      </c>
      <c r="AG108" s="223" t="s">
        <v>405</v>
      </c>
      <c r="AH108" s="266"/>
    </row>
    <row r="109" spans="2:36" ht="9" customHeight="1" x14ac:dyDescent="0.15">
      <c r="B109" s="402"/>
      <c r="C109" s="247"/>
      <c r="D109" s="248"/>
      <c r="E109" s="249"/>
      <c r="F109" s="331"/>
      <c r="G109" s="267"/>
      <c r="H109" s="269">
        <f ca="1">IF(作業員の選択!$C$22="","　　年",VLOOKUP(作業員の選択!$C$22,基本データ!$A$11:$AK$50,37,FALSE))</f>
        <v>23</v>
      </c>
      <c r="I109" s="270"/>
      <c r="J109" s="275">
        <f ca="1">IF(作業員の選択!$C$22="","　歳",VLOOKUP(作業員の選択!$C$22,基本データ!$A$11:$AK$50,36,FALSE))</f>
        <v>42</v>
      </c>
      <c r="K109" s="198" t="str">
        <f>IF(作業員の選択!$C$22="","",VLOOKUP(作業員の選択!$C$22,基本データ!$A$11:$AH$50,8,FALSE))</f>
        <v>同上</v>
      </c>
      <c r="L109" s="314" t="s">
        <v>43</v>
      </c>
      <c r="M109" s="315"/>
      <c r="N109" s="332">
        <f>IF(作業員の選択!$C$22="","",VLOOKUP(作業員の選択!$C$22,基本データ!$A$11:$AH$50,9,FALSE))</f>
        <v>0</v>
      </c>
      <c r="O109" s="419"/>
      <c r="P109" s="327">
        <f>IF(作業員の選択!$C$22="","",VLOOKUP(作業員の選択!$C$22,基本データ!$A$11:$AH$50,11,FALSE))</f>
        <v>139</v>
      </c>
      <c r="Q109" s="334" t="s">
        <v>68</v>
      </c>
      <c r="R109" s="337">
        <f>IF(作業員の選択!$C$22="","",VLOOKUP(作業員の選択!$C$22,基本データ!$A$11:$AH$50,12,FALSE))</f>
        <v>69</v>
      </c>
      <c r="S109" s="331"/>
      <c r="T109" s="292"/>
      <c r="U109" s="293"/>
      <c r="V109" s="253" t="str">
        <f>IF(作業員の選択!$C$22="","",VLOOKUP(作業員の選択!$C$22,基本データ!$A$11:$AH$50,17,FALSE))</f>
        <v>ダイオキシン取扱業務</v>
      </c>
      <c r="W109" s="298"/>
      <c r="X109" s="253">
        <f>IF(作業員の選択!$C$22="","",VLOOKUP(作業員の選択!$C$22,基本データ!$A$11:$AH$50,21,FALSE))</f>
        <v>0</v>
      </c>
      <c r="Y109" s="255"/>
      <c r="Z109" s="255"/>
      <c r="AA109" s="254"/>
      <c r="AB109" s="253">
        <f>IF(作業員の選択!$C$22="","",VLOOKUP(作業員の選択!$C$22,基本データ!$A$11:$AH$50,25,FALSE))</f>
        <v>0</v>
      </c>
      <c r="AC109" s="254"/>
      <c r="AD109" s="279" t="s">
        <v>66</v>
      </c>
      <c r="AE109" s="280"/>
      <c r="AF109" s="224">
        <f>IF(作業員の選択!$C$12="","",VLOOKUP(作業員の選択!$C$12,基本データ!$A$11:$AH$50,25,FALSE))</f>
        <v>0</v>
      </c>
      <c r="AG109" s="224"/>
      <c r="AH109" s="264" t="str">
        <f>IF(作業員の選択!$C$22="","",IF(VLOOKUP(作業員の選択!$C$22,基本データ!$A$11:$AI$60,35,FALSE)="有","",IF(VLOOKUP(作業員の選択!$C$22,基本データ!$A$11:$AI$60,35,FALSE)="無","○","")))</f>
        <v/>
      </c>
    </row>
    <row r="110" spans="2:36" ht="9" customHeight="1" x14ac:dyDescent="0.15">
      <c r="B110" s="142"/>
      <c r="C110" s="247"/>
      <c r="D110" s="248"/>
      <c r="E110" s="249"/>
      <c r="F110" s="141"/>
      <c r="G110" s="267"/>
      <c r="H110" s="271"/>
      <c r="I110" s="272"/>
      <c r="J110" s="276"/>
      <c r="K110" s="197"/>
      <c r="L110" s="173"/>
      <c r="M110" s="174"/>
      <c r="N110" s="178"/>
      <c r="O110" s="202"/>
      <c r="P110" s="328"/>
      <c r="Q110" s="335"/>
      <c r="R110" s="338"/>
      <c r="S110" s="141"/>
      <c r="T110" s="294"/>
      <c r="U110" s="295"/>
      <c r="V110" s="253"/>
      <c r="W110" s="254"/>
      <c r="X110" s="253"/>
      <c r="Y110" s="255"/>
      <c r="Z110" s="255"/>
      <c r="AA110" s="254"/>
      <c r="AB110" s="253"/>
      <c r="AC110" s="254"/>
      <c r="AD110" s="281"/>
      <c r="AE110" s="282"/>
      <c r="AF110" s="223">
        <f>IF(作業員の選択!$C$22="","",VLOOKUP(作業員の選択!$C$22,基本データ!$A$11:$AH$50,33,FALSE))</f>
        <v>0</v>
      </c>
      <c r="AG110" s="223">
        <f>IF(作業員の選択!$C$22="","",IF($AF$110="適用除外","－",VLOOKUP(作業員の選択!$C$22,基本データ!$A$11:$AH$50,34,FALSE)))</f>
        <v>1012</v>
      </c>
      <c r="AH110" s="265"/>
    </row>
    <row r="111" spans="2:36" ht="9" customHeight="1" x14ac:dyDescent="0.15">
      <c r="B111" s="81"/>
      <c r="C111" s="250"/>
      <c r="D111" s="251"/>
      <c r="E111" s="252"/>
      <c r="F111" s="82"/>
      <c r="G111" s="268"/>
      <c r="H111" s="273"/>
      <c r="I111" s="274"/>
      <c r="J111" s="277"/>
      <c r="K111" s="188"/>
      <c r="L111" s="132"/>
      <c r="M111" s="133"/>
      <c r="N111" s="133"/>
      <c r="O111" s="134"/>
      <c r="P111" s="329"/>
      <c r="Q111" s="336"/>
      <c r="R111" s="339"/>
      <c r="S111" s="83"/>
      <c r="T111" s="296"/>
      <c r="U111" s="297"/>
      <c r="V111" s="415"/>
      <c r="W111" s="416"/>
      <c r="X111" s="415"/>
      <c r="Y111" s="417"/>
      <c r="Z111" s="417"/>
      <c r="AA111" s="416"/>
      <c r="AB111" s="415"/>
      <c r="AC111" s="416"/>
      <c r="AD111" s="283"/>
      <c r="AE111" s="284"/>
      <c r="AF111" s="224">
        <f>IF(作業員の選択!$C$12="","",VLOOKUP(作業員の選択!$C$12,基本データ!$A$11:$AH$50,25,FALSE))</f>
        <v>0</v>
      </c>
      <c r="AG111" s="224">
        <f>IF(作業員の選択!$C$12="","",VLOOKUP(作業員の選択!$C$12,基本データ!$A$11:$AH$50,25,FALSE))</f>
        <v>0</v>
      </c>
      <c r="AH111" s="266"/>
    </row>
    <row r="112" spans="2:36" ht="9" customHeight="1" x14ac:dyDescent="0.15">
      <c r="B112" s="78"/>
      <c r="C112" s="238" t="str">
        <f>IF(作業員の選択!$C$23="","",VLOOKUP(作業員の選択!$C$23,基本データ!$A$11:$AH$50,2,FALSE))</f>
        <v>あおやぎ　さぶろう</v>
      </c>
      <c r="D112" s="239"/>
      <c r="E112" s="240"/>
      <c r="F112" s="84"/>
      <c r="G112" s="310"/>
      <c r="H112" s="285">
        <f>IF(作業員の選択!$C$23="","　　年　月　日",VLOOKUP(作業員の選択!$C$23,基本データ!$A$11:$AH$50,5,FALSE))</f>
        <v>36150</v>
      </c>
      <c r="I112" s="286"/>
      <c r="J112" s="311">
        <f>IF(作業員の選択!$C$23="","　　年　月　日",VLOOKUP(作業員の選択!$C$23,基本データ!$A$11:$AH$50,4,FALSE))</f>
        <v>28545</v>
      </c>
      <c r="K112" s="184" t="str">
        <f>IF(作業員の選択!$C$23="","",VLOOKUP(作業員の選択!$C$23,基本データ!$A$11:$AH$50,6,FALSE))</f>
        <v>長岡市小国町2-3</v>
      </c>
      <c r="L112" s="420" t="s">
        <v>43</v>
      </c>
      <c r="M112" s="421"/>
      <c r="N112" s="316" t="str">
        <f>IF(作業員の選択!$C$23="","",VLOOKUP(作業員の選択!$C$23,基本データ!$A$11:$AH$50,7,FALSE))</f>
        <v>0258-11-0013</v>
      </c>
      <c r="O112" s="418"/>
      <c r="P112" s="318">
        <f>IF(作業員の選択!$C$23="","",VLOOKUP(作業員の選択!$C$23,基本データ!$A$11:$AH$50,10,FALSE))</f>
        <v>44427</v>
      </c>
      <c r="Q112" s="319"/>
      <c r="R112" s="320"/>
      <c r="S112" s="80"/>
      <c r="T112" s="299"/>
      <c r="U112" s="300"/>
      <c r="V112" s="234" t="str">
        <f>IF(作業員の選択!$C$23="","",VLOOKUP(作業員の選択!$C$23,基本データ!$A$11:$AH$50,14,FALSE))</f>
        <v>職長訓練</v>
      </c>
      <c r="W112" s="305"/>
      <c r="X112" s="234" t="str">
        <f>IF(作業員の選択!$C$23="","",VLOOKUP(作業員の選択!$C$23,基本データ!$A$11:$AH$50,18,FALSE))</f>
        <v>小型移動式クレーン(5t未満)</v>
      </c>
      <c r="Y112" s="235"/>
      <c r="Z112" s="235"/>
      <c r="AA112" s="236"/>
      <c r="AB112" s="234" t="str">
        <f>IF(作業員の選択!$C$23="","",VLOOKUP(作業員の選択!$C$23,基本データ!$A$11:$AH$50,22,FALSE))</f>
        <v>第2種電気工事士</v>
      </c>
      <c r="AC112" s="236"/>
      <c r="AD112" s="285" t="s">
        <v>66</v>
      </c>
      <c r="AE112" s="286"/>
      <c r="AF112" s="223" t="str">
        <f>IF(作業員の選択!$C$23="","",VLOOKUP(作業員の選択!$C$23,基本データ!$A$11:$AH$50,29,FALSE))</f>
        <v>協会けんぽ</v>
      </c>
      <c r="AG112" s="223">
        <f>IF(作業員の選択!$C$23="","",VLOOKUP(作業員の選択!$C$23,基本データ!$A$11:$AH$50,30,FALSE))</f>
        <v>13</v>
      </c>
      <c r="AH112" s="264" t="str">
        <f>IF(作業員の選択!$C$23="","",IF(VLOOKUP(作業員の選択!$C$23,基本データ!$A$11:$AI$60,35,FALSE)="有","○",IF(VLOOKUP(作業員の選択!$C$23,基本データ!$A$11:$AI$60,35,FALSE)="","","")))</f>
        <v>○</v>
      </c>
    </row>
    <row r="113" spans="1:34" ht="9" customHeight="1" x14ac:dyDescent="0.15">
      <c r="B113" s="143"/>
      <c r="C113" s="241"/>
      <c r="D113" s="242"/>
      <c r="E113" s="243"/>
      <c r="F113" s="152"/>
      <c r="G113" s="267"/>
      <c r="H113" s="281"/>
      <c r="I113" s="282"/>
      <c r="J113" s="312"/>
      <c r="K113" s="197"/>
      <c r="L113" s="173"/>
      <c r="M113" s="174"/>
      <c r="N113" s="175"/>
      <c r="O113" s="201"/>
      <c r="P113" s="321"/>
      <c r="Q113" s="322"/>
      <c r="R113" s="323"/>
      <c r="S113" s="149"/>
      <c r="T113" s="301"/>
      <c r="U113" s="302"/>
      <c r="V113" s="253">
        <f>IF(作業員の選択!$C$23="","",VLOOKUP(作業員の選択!$C$23,基本データ!$A$11:$AH$50,15,FALSE))</f>
        <v>0</v>
      </c>
      <c r="W113" s="298"/>
      <c r="X113" s="253" t="str">
        <f>IF(作業員の選択!$C$23="","",VLOOKUP(作業員の選択!$C$23,基本データ!$A$11:$AH$50,19,FALSE))</f>
        <v>玉掛作業者(1t以上)</v>
      </c>
      <c r="Y113" s="255"/>
      <c r="Z113" s="255"/>
      <c r="AA113" s="254"/>
      <c r="AB113" s="253">
        <f>IF(作業員の選択!$C$23="","",VLOOKUP(作業員の選択!$C$23,基本データ!$A$11:$AH$50,23,FALSE))</f>
        <v>0</v>
      </c>
      <c r="AC113" s="254"/>
      <c r="AD113" s="281"/>
      <c r="AE113" s="282"/>
      <c r="AF113" s="224">
        <f>IF(作業員の選択!$C$13="","",VLOOKUP(作業員の選択!$C$13,基本データ!$A$11:$AH$50,25,FALSE))</f>
        <v>0</v>
      </c>
      <c r="AG113" s="224">
        <f>IF(作業員の選択!$C$13="","",VLOOKUP(作業員の選択!$C$13,基本データ!$A$11:$AH$50,25,FALSE))</f>
        <v>0</v>
      </c>
      <c r="AH113" s="265"/>
    </row>
    <row r="114" spans="1:34" ht="9" customHeight="1" x14ac:dyDescent="0.15">
      <c r="B114" s="402">
        <v>13</v>
      </c>
      <c r="C114" s="244" t="str">
        <f>IF(作業員の選択!$C$23="","",VLOOKUP(作業員の選択!$C$23,基本データ!$A$11:$AH$50,1,FALSE))</f>
        <v>青柳　三郎</v>
      </c>
      <c r="D114" s="245"/>
      <c r="E114" s="246"/>
      <c r="F114" s="331" t="str">
        <f>IF(作業員の選択!$C$23="","",VLOOKUP(作業員の選択!$C$23,基本データ!$A$11:$AH$50,3,FALSE))</f>
        <v>電工</v>
      </c>
      <c r="G114" s="267"/>
      <c r="H114" s="287"/>
      <c r="I114" s="288"/>
      <c r="J114" s="313"/>
      <c r="K114" s="186"/>
      <c r="L114" s="129"/>
      <c r="M114" s="130"/>
      <c r="N114" s="130"/>
      <c r="O114" s="131"/>
      <c r="P114" s="324"/>
      <c r="Q114" s="325"/>
      <c r="R114" s="326"/>
      <c r="S114" s="331" t="str">
        <f>IF(作業員の選択!$C$23="","",VLOOKUP(作業員の選択!$C$23,基本データ!$A$11:$AH$50,13,FALSE))</f>
        <v>A</v>
      </c>
      <c r="T114" s="303"/>
      <c r="U114" s="304"/>
      <c r="V114" s="253">
        <f>IF(作業員の選択!$C$23="","",VLOOKUP(作業員の選択!$C$23,基本データ!$A$11:$AH$50,16,FALSE))</f>
        <v>0</v>
      </c>
      <c r="W114" s="298"/>
      <c r="X114" s="253" t="str">
        <f>IF(作業員の選択!$C$23="","",VLOOKUP(作業員の選択!$C$23,基本データ!$A$11:$AH$50,20,FALSE))</f>
        <v>高所作業車(10m以上)</v>
      </c>
      <c r="Y114" s="255"/>
      <c r="Z114" s="255"/>
      <c r="AA114" s="254"/>
      <c r="AB114" s="253">
        <f>IF(作業員の選択!$C$23="","",VLOOKUP(作業員の選択!$C$23,基本データ!$A$11:$AH$50,24,FALSE))</f>
        <v>0</v>
      </c>
      <c r="AC114" s="254"/>
      <c r="AD114" s="287"/>
      <c r="AE114" s="288"/>
      <c r="AF114" s="223" t="str">
        <f>IF(作業員の選択!$C$23="","",VLOOKUP(作業員の選択!$C$23,基本データ!$A$11:$AH$50,31,FALSE))</f>
        <v>国民年金</v>
      </c>
      <c r="AG114" s="223" t="s">
        <v>405</v>
      </c>
      <c r="AH114" s="266"/>
    </row>
    <row r="115" spans="1:34" ht="9" customHeight="1" x14ac:dyDescent="0.15">
      <c r="B115" s="402"/>
      <c r="C115" s="247"/>
      <c r="D115" s="248"/>
      <c r="E115" s="249"/>
      <c r="F115" s="331"/>
      <c r="G115" s="267"/>
      <c r="H115" s="269">
        <f ca="1">IF(作業員の選択!$C$23="","　　年",VLOOKUP(作業員の選択!$C$23,基本データ!$A$11:$AK$50,37,FALSE))</f>
        <v>22</v>
      </c>
      <c r="I115" s="270"/>
      <c r="J115" s="275">
        <f ca="1">IF(作業員の選択!$C$23="","　歳",VLOOKUP(作業員の選択!$C$23,基本データ!$A$11:$AK$50,36,FALSE))</f>
        <v>43</v>
      </c>
      <c r="K115" s="198" t="str">
        <f>IF(作業員の選択!$C$23="","",VLOOKUP(作業員の選択!$C$23,基本データ!$A$11:$AH$50,8,FALSE))</f>
        <v>同上</v>
      </c>
      <c r="L115" s="314" t="s">
        <v>43</v>
      </c>
      <c r="M115" s="315"/>
      <c r="N115" s="332">
        <f>IF(作業員の選択!$C$23="","",VLOOKUP(作業員の選択!$C$23,基本データ!$A$11:$AH$50,9,FALSE))</f>
        <v>0</v>
      </c>
      <c r="O115" s="419"/>
      <c r="P115" s="327">
        <f>IF(作業員の選択!$C$23="","",VLOOKUP(作業員の選択!$C$23,基本データ!$A$11:$AH$50,11,FALSE))</f>
        <v>126</v>
      </c>
      <c r="Q115" s="334" t="s">
        <v>68</v>
      </c>
      <c r="R115" s="337">
        <f>IF(作業員の選択!$C$23="","",VLOOKUP(作業員の選択!$C$23,基本データ!$A$11:$AH$50,12,FALSE))</f>
        <v>78</v>
      </c>
      <c r="S115" s="331"/>
      <c r="T115" s="292"/>
      <c r="U115" s="293"/>
      <c r="V115" s="253">
        <f>IF(作業員の選択!$C$23="","",VLOOKUP(作業員の選択!$C$23,基本データ!$A$11:$AH$50,17,FALSE))</f>
        <v>0</v>
      </c>
      <c r="W115" s="298"/>
      <c r="X115" s="253" t="str">
        <f>IF(作業員の選択!$C$23="","",VLOOKUP(作業員の選択!$C$23,基本データ!$A$11:$AH$50,21,FALSE))</f>
        <v>光接続技術講習</v>
      </c>
      <c r="Y115" s="255"/>
      <c r="Z115" s="255"/>
      <c r="AA115" s="254"/>
      <c r="AB115" s="253">
        <f>IF(作業員の選択!$C$23="","",VLOOKUP(作業員の選択!$C$23,基本データ!$A$11:$AH$50,25,FALSE))</f>
        <v>0</v>
      </c>
      <c r="AC115" s="254"/>
      <c r="AD115" s="279" t="s">
        <v>66</v>
      </c>
      <c r="AE115" s="280"/>
      <c r="AF115" s="224">
        <f>IF(作業員の選択!$C$13="","",VLOOKUP(作業員の選択!$C$13,基本データ!$A$11:$AH$50,25,FALSE))</f>
        <v>0</v>
      </c>
      <c r="AG115" s="224"/>
      <c r="AH115" s="264" t="str">
        <f>IF(作業員の選択!$C$23="","",IF(VLOOKUP(作業員の選択!$C$23,基本データ!$A$11:$AI$60,35,FALSE)="有","",IF(VLOOKUP(作業員の選択!$C$23,基本データ!$A$11:$AI$60,35,FALSE)="無","○","")))</f>
        <v/>
      </c>
    </row>
    <row r="116" spans="1:34" ht="9" customHeight="1" x14ac:dyDescent="0.15">
      <c r="B116" s="142"/>
      <c r="C116" s="247"/>
      <c r="D116" s="248"/>
      <c r="E116" s="249"/>
      <c r="F116" s="141"/>
      <c r="G116" s="267"/>
      <c r="H116" s="271"/>
      <c r="I116" s="272"/>
      <c r="J116" s="276"/>
      <c r="K116" s="197"/>
      <c r="L116" s="173"/>
      <c r="M116" s="174"/>
      <c r="N116" s="178"/>
      <c r="O116" s="202"/>
      <c r="P116" s="328"/>
      <c r="Q116" s="335"/>
      <c r="R116" s="338"/>
      <c r="S116" s="141"/>
      <c r="T116" s="294"/>
      <c r="U116" s="295"/>
      <c r="V116" s="253"/>
      <c r="W116" s="254"/>
      <c r="X116" s="253"/>
      <c r="Y116" s="255"/>
      <c r="Z116" s="255"/>
      <c r="AA116" s="254"/>
      <c r="AB116" s="253"/>
      <c r="AC116" s="254"/>
      <c r="AD116" s="281"/>
      <c r="AE116" s="282"/>
      <c r="AF116" s="223">
        <f>IF(作業員の選択!$C$23="","",VLOOKUP(作業員の選択!$C$23,基本データ!$A$11:$AH$50,33,FALSE))</f>
        <v>0</v>
      </c>
      <c r="AG116" s="223">
        <f>IF(作業員の選択!$C$23="","",IF($AF$116="適用除外","－",VLOOKUP(作業員の選択!$C$23,基本データ!$A$11:$AH$50,34,FALSE)))</f>
        <v>1013</v>
      </c>
      <c r="AH116" s="265"/>
    </row>
    <row r="117" spans="1:34" ht="9" customHeight="1" x14ac:dyDescent="0.15">
      <c r="B117" s="81"/>
      <c r="C117" s="250"/>
      <c r="D117" s="251"/>
      <c r="E117" s="252"/>
      <c r="F117" s="82"/>
      <c r="G117" s="268"/>
      <c r="H117" s="273"/>
      <c r="I117" s="274"/>
      <c r="J117" s="277"/>
      <c r="K117" s="188"/>
      <c r="L117" s="132"/>
      <c r="M117" s="133"/>
      <c r="N117" s="133"/>
      <c r="O117" s="134"/>
      <c r="P117" s="329"/>
      <c r="Q117" s="336"/>
      <c r="R117" s="339"/>
      <c r="S117" s="83"/>
      <c r="T117" s="296"/>
      <c r="U117" s="297"/>
      <c r="V117" s="415"/>
      <c r="W117" s="416"/>
      <c r="X117" s="415"/>
      <c r="Y117" s="417"/>
      <c r="Z117" s="417"/>
      <c r="AA117" s="416"/>
      <c r="AB117" s="261"/>
      <c r="AC117" s="262"/>
      <c r="AD117" s="283"/>
      <c r="AE117" s="284"/>
      <c r="AF117" s="224">
        <f>IF(作業員の選択!$C$13="","",VLOOKUP(作業員の選択!$C$13,基本データ!$A$11:$AH$50,25,FALSE))</f>
        <v>0</v>
      </c>
      <c r="AG117" s="224">
        <f>IF(作業員の選択!$C$13="","",VLOOKUP(作業員の選択!$C$13,基本データ!$A$11:$AH$50,25,FALSE))</f>
        <v>0</v>
      </c>
      <c r="AH117" s="266"/>
    </row>
    <row r="118" spans="1:34" s="169" customFormat="1" ht="9" customHeight="1" x14ac:dyDescent="0.15">
      <c r="A118" s="93"/>
      <c r="B118" s="94"/>
      <c r="C118" s="238" t="str">
        <f>IF(作業員の選択!$C$24="","",VLOOKUP(作業員の選択!$C$24,基本データ!$A$11:$AH$50,2,FALSE))</f>
        <v>あおやぎ　しろう</v>
      </c>
      <c r="D118" s="239"/>
      <c r="E118" s="240"/>
      <c r="F118" s="84"/>
      <c r="G118" s="310"/>
      <c r="H118" s="285">
        <f>IF(作業員の選択!$C$24="","　　年　月　日",VLOOKUP(作業員の選択!$C$24,基本データ!$A$11:$AH$50,5,FALSE))</f>
        <v>36400</v>
      </c>
      <c r="I118" s="286"/>
      <c r="J118" s="311">
        <f>IF(作業員の選択!$C$24="","　　年　月　日",VLOOKUP(作業員の選択!$C$24,基本データ!$A$11:$AH$50,4,FALSE))</f>
        <v>27372</v>
      </c>
      <c r="K118" s="184" t="str">
        <f>IF(作業員の選択!$C$24="","",VLOOKUP(作業員の選択!$C$24,基本データ!$A$11:$AH$50,6,FALSE))</f>
        <v>長岡市小国町2-4</v>
      </c>
      <c r="L118" s="422" t="s">
        <v>43</v>
      </c>
      <c r="M118" s="423"/>
      <c r="N118" s="316" t="str">
        <f>IF(作業員の選択!$C$24="","",VLOOKUP(作業員の選択!$C$24,基本データ!$A$11:$AH$50,7,FALSE))</f>
        <v>0258-11-0014</v>
      </c>
      <c r="O118" s="418"/>
      <c r="P118" s="318">
        <f>IF(作業員の選択!$C$24="","",VLOOKUP(作業員の選択!$C$24,基本データ!$A$11:$AH$50,10,FALSE))</f>
        <v>44427</v>
      </c>
      <c r="Q118" s="319"/>
      <c r="R118" s="320"/>
      <c r="S118" s="80"/>
      <c r="T118" s="299"/>
      <c r="U118" s="300"/>
      <c r="V118" s="234" t="str">
        <f>IF(作業員の選択!$C$24="","",VLOOKUP(作業員の選択!$C$24,基本データ!$A$11:$AH$50,14,FALSE))</f>
        <v>小型車両系建設機械</v>
      </c>
      <c r="W118" s="236"/>
      <c r="X118" s="234" t="str">
        <f>IF(作業員の選択!$C$24="","",VLOOKUP(作業員の選択!$C$24,基本データ!$A$11:$AH$50,18,FALSE))</f>
        <v>玉掛作業者(1t以上)</v>
      </c>
      <c r="Y118" s="235"/>
      <c r="Z118" s="235"/>
      <c r="AA118" s="236"/>
      <c r="AB118" s="234" t="str">
        <f>IF(作業員の選択!$C$24="","",VLOOKUP(作業員の選択!$C$24,基本データ!$A$11:$AH$50,22,FALSE))</f>
        <v>第1種電気工事士</v>
      </c>
      <c r="AC118" s="236"/>
      <c r="AD118" s="285" t="s">
        <v>66</v>
      </c>
      <c r="AE118" s="286"/>
      <c r="AF118" s="223" t="str">
        <f>IF(作業員の選択!$C$24="","",VLOOKUP(作業員の選択!$C$24,基本データ!$A$11:$AH$50,29,FALSE))</f>
        <v>協会けんぽ</v>
      </c>
      <c r="AG118" s="223">
        <f>IF(作業員の選択!$C$24="","",VLOOKUP(作業員の選択!$C$24,基本データ!$A$11:$AH$50,30,FALSE))</f>
        <v>14</v>
      </c>
      <c r="AH118" s="264" t="str">
        <f>IF(作業員の選択!$C$24="","",IF(VLOOKUP(作業員の選択!$C$24,基本データ!$A$11:$AI$60,35,FALSE)="有","○",IF(VLOOKUP(作業員の選択!$C$24,基本データ!$A$11:$AI$60,35,FALSE)="","","")))</f>
        <v>○</v>
      </c>
    </row>
    <row r="119" spans="1:34" s="169" customFormat="1" ht="9" customHeight="1" x14ac:dyDescent="0.15">
      <c r="A119" s="93"/>
      <c r="B119" s="159"/>
      <c r="C119" s="241"/>
      <c r="D119" s="242"/>
      <c r="E119" s="243"/>
      <c r="F119" s="152"/>
      <c r="G119" s="267"/>
      <c r="H119" s="281"/>
      <c r="I119" s="282"/>
      <c r="J119" s="312"/>
      <c r="K119" s="197"/>
      <c r="L119" s="172"/>
      <c r="M119" s="180"/>
      <c r="N119" s="175"/>
      <c r="O119" s="201"/>
      <c r="P119" s="321"/>
      <c r="Q119" s="322"/>
      <c r="R119" s="323"/>
      <c r="S119" s="149"/>
      <c r="T119" s="301"/>
      <c r="U119" s="302"/>
      <c r="V119" s="253" t="str">
        <f>IF(作業員の選択!$C$24="","",VLOOKUP(作業員の選択!$C$24,基本データ!$A$11:$AH$50,15,FALSE))</f>
        <v>職長訓練</v>
      </c>
      <c r="W119" s="298"/>
      <c r="X119" s="253" t="str">
        <f>IF(作業員の選択!$C$24="","",VLOOKUP(作業員の選択!$C$24,基本データ!$A$11:$AH$50,19,FALSE))</f>
        <v>小型移動式クレーン(5t未満)</v>
      </c>
      <c r="Y119" s="255"/>
      <c r="Z119" s="255"/>
      <c r="AA119" s="254"/>
      <c r="AB119" s="253">
        <f>IF(作業員の選択!$C$24="","",VLOOKUP(作業員の選択!$C$24,基本データ!$A$11:$AH$50,23,FALSE))</f>
        <v>0</v>
      </c>
      <c r="AC119" s="254"/>
      <c r="AD119" s="281"/>
      <c r="AE119" s="282"/>
      <c r="AF119" s="224">
        <f>IF(作業員の選択!$C$14="","",VLOOKUP(作業員の選択!$C$14,基本データ!$A$11:$AH$50,25,FALSE))</f>
        <v>0</v>
      </c>
      <c r="AG119" s="224">
        <f>IF(作業員の選択!$C$14="","",VLOOKUP(作業員の選択!$C$14,基本データ!$A$11:$AH$50,25,FALSE))</f>
        <v>0</v>
      </c>
      <c r="AH119" s="265"/>
    </row>
    <row r="120" spans="1:34" ht="9" customHeight="1" x14ac:dyDescent="0.15">
      <c r="B120" s="402">
        <v>14</v>
      </c>
      <c r="C120" s="244" t="str">
        <f>IF(作業員の選択!$C$24="","",VLOOKUP(作業員の選択!$C$24,基本データ!$A$11:$AH$50,1,FALSE))</f>
        <v>青柳　四郎</v>
      </c>
      <c r="D120" s="245"/>
      <c r="E120" s="246"/>
      <c r="F120" s="331" t="str">
        <f>IF(作業員の選択!$C$24="","",VLOOKUP(作業員の選択!$C$24,基本データ!$A$11:$AH$50,3,FALSE))</f>
        <v>電工</v>
      </c>
      <c r="G120" s="267"/>
      <c r="H120" s="287"/>
      <c r="I120" s="288"/>
      <c r="J120" s="313"/>
      <c r="K120" s="186"/>
      <c r="L120" s="129"/>
      <c r="M120" s="130"/>
      <c r="N120" s="130"/>
      <c r="O120" s="131"/>
      <c r="P120" s="324"/>
      <c r="Q120" s="325"/>
      <c r="R120" s="326"/>
      <c r="S120" s="331" t="str">
        <f>IF(作業員の選択!$C$24="","",VLOOKUP(作業員の選択!$C$24,基本データ!$A$11:$AH$50,13,FALSE))</f>
        <v>B</v>
      </c>
      <c r="T120" s="303"/>
      <c r="U120" s="304"/>
      <c r="V120" s="253" t="str">
        <f>IF(作業員の選択!$C$24="","",VLOOKUP(作業員の選択!$C$24,基本データ!$A$11:$AH$50,16,FALSE))</f>
        <v>低圧電気取扱業務</v>
      </c>
      <c r="W120" s="298"/>
      <c r="X120" s="253" t="str">
        <f>IF(作業員の選択!$C$24="","",VLOOKUP(作業員の選択!$C$24,基本データ!$A$11:$AH$50,20,FALSE))</f>
        <v>高所作業車(10m以上)</v>
      </c>
      <c r="Y120" s="255"/>
      <c r="Z120" s="255"/>
      <c r="AA120" s="254"/>
      <c r="AB120" s="253">
        <f>IF(作業員の選択!$C$24="","",VLOOKUP(作業員の選択!$C$24,基本データ!$A$11:$AH$50,24,FALSE))</f>
        <v>0</v>
      </c>
      <c r="AC120" s="254"/>
      <c r="AD120" s="287"/>
      <c r="AE120" s="288"/>
      <c r="AF120" s="223" t="str">
        <f>IF(作業員の選択!$C$24="","",VLOOKUP(作業員の選択!$C$24,基本データ!$A$11:$AH$50,31,FALSE))</f>
        <v>国民年金</v>
      </c>
      <c r="AG120" s="223" t="s">
        <v>405</v>
      </c>
      <c r="AH120" s="266"/>
    </row>
    <row r="121" spans="1:34" ht="9" customHeight="1" x14ac:dyDescent="0.15">
      <c r="B121" s="402"/>
      <c r="C121" s="247"/>
      <c r="D121" s="248"/>
      <c r="E121" s="249"/>
      <c r="F121" s="331"/>
      <c r="G121" s="267"/>
      <c r="H121" s="269">
        <f ca="1">IF(作業員の選択!$C$24="","　　年",VLOOKUP(作業員の選択!$C$24,基本データ!$A$11:$AK$50,37,FALSE))</f>
        <v>25</v>
      </c>
      <c r="I121" s="270"/>
      <c r="J121" s="275">
        <f ca="1">IF(作業員の選択!$C$24="","　歳",VLOOKUP(作業員の選択!$C$24,基本データ!$A$11:$AK$50,36,FALSE))</f>
        <v>46</v>
      </c>
      <c r="K121" s="198" t="str">
        <f>IF(作業員の選択!$C$24="","",VLOOKUP(作業員の選択!$C$24,基本データ!$A$11:$AH$50,8,FALSE))</f>
        <v>同上</v>
      </c>
      <c r="L121" s="314" t="s">
        <v>43</v>
      </c>
      <c r="M121" s="315"/>
      <c r="N121" s="332">
        <f>IF(作業員の選択!$C$24="","",VLOOKUP(作業員の選択!$C$24,基本データ!$A$11:$AH$50,9,FALSE))</f>
        <v>0</v>
      </c>
      <c r="O121" s="419"/>
      <c r="P121" s="327">
        <f>IF(作業員の選択!$C$24="","",VLOOKUP(作業員の選択!$C$24,基本データ!$A$11:$AH$50,11,FALSE))</f>
        <v>107</v>
      </c>
      <c r="Q121" s="334" t="s">
        <v>68</v>
      </c>
      <c r="R121" s="337">
        <f>IF(作業員の選択!$C$24="","",VLOOKUP(作業員の選択!$C$24,基本データ!$A$11:$AH$50,12,FALSE))</f>
        <v>58</v>
      </c>
      <c r="S121" s="331"/>
      <c r="T121" s="292"/>
      <c r="U121" s="293"/>
      <c r="V121" s="253">
        <f>IF(作業員の選択!$C$24="","",VLOOKUP(作業員の選択!$C$24,基本データ!$A$11:$AH$50,17,FALSE))</f>
        <v>0</v>
      </c>
      <c r="W121" s="298"/>
      <c r="X121" s="253">
        <f>IF(作業員の選択!$C$24="","",VLOOKUP(作業員の選択!$C$24,基本データ!$A$11:$AH$50,21,FALSE))</f>
        <v>0</v>
      </c>
      <c r="Y121" s="255"/>
      <c r="Z121" s="255"/>
      <c r="AA121" s="254"/>
      <c r="AB121" s="253">
        <f>IF(作業員の選択!$C$24="","",VLOOKUP(作業員の選択!$C$24,基本データ!$A$11:$AH$50,25,FALSE))</f>
        <v>0</v>
      </c>
      <c r="AC121" s="254"/>
      <c r="AD121" s="279" t="s">
        <v>66</v>
      </c>
      <c r="AE121" s="280"/>
      <c r="AF121" s="224">
        <f>IF(作業員の選択!$C$14="","",VLOOKUP(作業員の選択!$C$14,基本データ!$A$11:$AH$50,25,FALSE))</f>
        <v>0</v>
      </c>
      <c r="AG121" s="224"/>
      <c r="AH121" s="264" t="str">
        <f>IF(作業員の選択!$C$24="","",IF(VLOOKUP(作業員の選択!$C$24,基本データ!$A$11:$AI$60,35,FALSE)="有","",IF(VLOOKUP(作業員の選択!$C$24,基本データ!$A$11:$AI$60,35,FALSE)="無","○","")))</f>
        <v/>
      </c>
    </row>
    <row r="122" spans="1:34" ht="9" customHeight="1" x14ac:dyDescent="0.15">
      <c r="B122" s="142"/>
      <c r="C122" s="247"/>
      <c r="D122" s="248"/>
      <c r="E122" s="249"/>
      <c r="F122" s="141"/>
      <c r="G122" s="267"/>
      <c r="H122" s="271"/>
      <c r="I122" s="272"/>
      <c r="J122" s="276"/>
      <c r="K122" s="197"/>
      <c r="L122" s="173"/>
      <c r="M122" s="174"/>
      <c r="N122" s="178"/>
      <c r="O122" s="202"/>
      <c r="P122" s="328"/>
      <c r="Q122" s="335"/>
      <c r="R122" s="338"/>
      <c r="S122" s="141"/>
      <c r="T122" s="294"/>
      <c r="U122" s="295"/>
      <c r="V122" s="253"/>
      <c r="W122" s="254"/>
      <c r="X122" s="253"/>
      <c r="Y122" s="255"/>
      <c r="Z122" s="255"/>
      <c r="AA122" s="254"/>
      <c r="AB122" s="253"/>
      <c r="AC122" s="254"/>
      <c r="AD122" s="281"/>
      <c r="AE122" s="282"/>
      <c r="AF122" s="223">
        <f>IF(作業員の選択!$C$24="","",VLOOKUP(作業員の選択!$C$24,基本データ!$A$11:$AH$50,33,FALSE))</f>
        <v>0</v>
      </c>
      <c r="AG122" s="223">
        <f>IF(作業員の選択!$C$24="","",IF($AF$122="適用除外","－",VLOOKUP(作業員の選択!$C$24,基本データ!$A$11:$AH$50,34,FALSE)))</f>
        <v>1014</v>
      </c>
      <c r="AH122" s="265"/>
    </row>
    <row r="123" spans="1:34" ht="9" customHeight="1" x14ac:dyDescent="0.15">
      <c r="B123" s="81"/>
      <c r="C123" s="250"/>
      <c r="D123" s="251"/>
      <c r="E123" s="252"/>
      <c r="F123" s="82"/>
      <c r="G123" s="268"/>
      <c r="H123" s="273"/>
      <c r="I123" s="274"/>
      <c r="J123" s="277"/>
      <c r="K123" s="188"/>
      <c r="L123" s="132"/>
      <c r="M123" s="133"/>
      <c r="N123" s="133"/>
      <c r="O123" s="134"/>
      <c r="P123" s="329"/>
      <c r="Q123" s="336"/>
      <c r="R123" s="339"/>
      <c r="S123" s="83"/>
      <c r="T123" s="296"/>
      <c r="U123" s="297"/>
      <c r="V123" s="415"/>
      <c r="W123" s="416"/>
      <c r="X123" s="415"/>
      <c r="Y123" s="417"/>
      <c r="Z123" s="417"/>
      <c r="AA123" s="416"/>
      <c r="AB123" s="261"/>
      <c r="AC123" s="262"/>
      <c r="AD123" s="283"/>
      <c r="AE123" s="284"/>
      <c r="AF123" s="224">
        <f>IF(作業員の選択!$C$14="","",VLOOKUP(作業員の選択!$C$14,基本データ!$A$11:$AH$50,25,FALSE))</f>
        <v>0</v>
      </c>
      <c r="AG123" s="224">
        <f>IF(作業員の選択!$C$14="","",VLOOKUP(作業員の選択!$C$14,基本データ!$A$11:$AH$50,25,FALSE))</f>
        <v>0</v>
      </c>
      <c r="AH123" s="266"/>
    </row>
    <row r="124" spans="1:34" ht="9" customHeight="1" x14ac:dyDescent="0.15">
      <c r="B124" s="78"/>
      <c r="C124" s="238" t="str">
        <f>IF(作業員の選択!$C$25="","",VLOOKUP(作業員の選択!$C$25,基本データ!$A$11:$AH$50,2,FALSE))</f>
        <v>あおやぎ　ごろう</v>
      </c>
      <c r="D124" s="239"/>
      <c r="E124" s="240"/>
      <c r="F124" s="84"/>
      <c r="G124" s="310"/>
      <c r="H124" s="285">
        <f>IF(作業員の選択!$C$25="","　　年　月　日",VLOOKUP(作業員の選択!$C$25,基本データ!$A$11:$AH$50,5,FALSE))</f>
        <v>36873</v>
      </c>
      <c r="I124" s="286"/>
      <c r="J124" s="311">
        <f>IF(作業員の選択!$C$25="","　　年　月　日",VLOOKUP(作業員の選択!$C$25,基本データ!$A$11:$AH$50,4,FALSE))</f>
        <v>27730</v>
      </c>
      <c r="K124" s="184" t="str">
        <f>IF(作業員の選択!$C$25="","",VLOOKUP(作業員の選択!$C$25,基本データ!$A$11:$AH$50,6,FALSE))</f>
        <v>長岡市小国町2-5</v>
      </c>
      <c r="L124" s="420" t="s">
        <v>43</v>
      </c>
      <c r="M124" s="421"/>
      <c r="N124" s="316" t="str">
        <f>IF(作業員の選択!$C$25="","",VLOOKUP(作業員の選択!$C$25,基本データ!$A$11:$AH$50,7,FALSE))</f>
        <v>0258-11-0015</v>
      </c>
      <c r="O124" s="418"/>
      <c r="P124" s="318">
        <f>IF(作業員の選択!$C$25="","",VLOOKUP(作業員の選択!$C$25,基本データ!$A$11:$AH$50,10,FALSE))</f>
        <v>44427</v>
      </c>
      <c r="Q124" s="319"/>
      <c r="R124" s="320"/>
      <c r="S124" s="80"/>
      <c r="T124" s="299"/>
      <c r="U124" s="300"/>
      <c r="V124" s="234" t="str">
        <f>IF(作業員の選択!$C$25="","",VLOOKUP(作業員の選択!$C$25,基本データ!$A$11:$AH$50,14,FALSE))</f>
        <v>低圧電気取扱業務</v>
      </c>
      <c r="W124" s="305"/>
      <c r="X124" s="234" t="str">
        <f>IF(作業員の選択!$C$25="","",VLOOKUP(作業員の選択!$C$25,基本データ!$A$11:$AH$50,18,FALSE))</f>
        <v>高所作業車(10m以上)</v>
      </c>
      <c r="Y124" s="235"/>
      <c r="Z124" s="235"/>
      <c r="AA124" s="236"/>
      <c r="AB124" s="234" t="str">
        <f>IF(作業員の選択!$C$25="","",VLOOKUP(作業員の選択!$C$25,基本データ!$A$11:$AH$50,22,FALSE))</f>
        <v>第1種電気工事士</v>
      </c>
      <c r="AC124" s="236"/>
      <c r="AD124" s="285" t="s">
        <v>66</v>
      </c>
      <c r="AE124" s="286"/>
      <c r="AF124" s="223" t="str">
        <f>IF(作業員の選択!$C$25="","",VLOOKUP(作業員の選択!$C$25,基本データ!$A$11:$AH$50,29,FALSE))</f>
        <v>協会けんぽ</v>
      </c>
      <c r="AG124" s="223">
        <f>IF(作業員の選択!$C$25="","",VLOOKUP(作業員の選択!$C$25,基本データ!$A$11:$AH$50,30,FALSE))</f>
        <v>15</v>
      </c>
      <c r="AH124" s="264" t="str">
        <f>IF(作業員の選択!$C$25="","",IF(VLOOKUP(作業員の選択!$C$25,基本データ!$A$11:$AI$60,35,FALSE)="有","○",IF(VLOOKUP(作業員の選択!$C$25,基本データ!$A$11:$AI$60,35,FALSE)="","","")))</f>
        <v>○</v>
      </c>
    </row>
    <row r="125" spans="1:34" ht="9" customHeight="1" x14ac:dyDescent="0.15">
      <c r="B125" s="143"/>
      <c r="C125" s="241"/>
      <c r="D125" s="242"/>
      <c r="E125" s="243"/>
      <c r="F125" s="152"/>
      <c r="G125" s="267"/>
      <c r="H125" s="281"/>
      <c r="I125" s="282"/>
      <c r="J125" s="312"/>
      <c r="K125" s="197"/>
      <c r="L125" s="173"/>
      <c r="M125" s="174"/>
      <c r="N125" s="175"/>
      <c r="O125" s="201"/>
      <c r="P125" s="321"/>
      <c r="Q125" s="322"/>
      <c r="R125" s="323"/>
      <c r="S125" s="149"/>
      <c r="T125" s="301"/>
      <c r="U125" s="302"/>
      <c r="V125" s="253" t="str">
        <f>IF(作業員の選択!$C$25="","",VLOOKUP(作業員の選択!$C$25,基本データ!$A$11:$AH$50,15,FALSE))</f>
        <v>職長訓練</v>
      </c>
      <c r="W125" s="298"/>
      <c r="X125" s="253">
        <f>IF(作業員の選択!$C$25="","",VLOOKUP(作業員の選択!$C$25,基本データ!$A$11:$AH$50,19,FALSE))</f>
        <v>0</v>
      </c>
      <c r="Y125" s="255"/>
      <c r="Z125" s="255"/>
      <c r="AA125" s="254"/>
      <c r="AB125" s="253" t="str">
        <f>IF(作業員の選択!$C$25="","",VLOOKUP(作業員の選択!$C$25,基本データ!$A$11:$AH$50,23,FALSE))</f>
        <v>1級電気施工管理</v>
      </c>
      <c r="AC125" s="254"/>
      <c r="AD125" s="281"/>
      <c r="AE125" s="282"/>
      <c r="AF125" s="224">
        <f>IF(作業員の選択!$C$15="","",VLOOKUP(作業員の選択!$C$15,基本データ!$A$11:$AH$50,25,FALSE))</f>
        <v>0</v>
      </c>
      <c r="AG125" s="224">
        <f>IF(作業員の選択!$C$15="","",VLOOKUP(作業員の選択!$C$15,基本データ!$A$11:$AH$50,25,FALSE))</f>
        <v>0</v>
      </c>
      <c r="AH125" s="265"/>
    </row>
    <row r="126" spans="1:34" ht="9" customHeight="1" x14ac:dyDescent="0.15">
      <c r="B126" s="402">
        <v>15</v>
      </c>
      <c r="C126" s="244" t="str">
        <f>IF(作業員の選択!$C$25="","",VLOOKUP(作業員の選択!$C$25,基本データ!$A$11:$AH$50,1,FALSE))</f>
        <v>青柳　五郎</v>
      </c>
      <c r="D126" s="245"/>
      <c r="E126" s="246"/>
      <c r="F126" s="331" t="str">
        <f>IF(作業員の選択!$C$25="","",VLOOKUP(作業員の選択!$C$25,基本データ!$A$11:$AH$50,3,FALSE))</f>
        <v>電工</v>
      </c>
      <c r="G126" s="267"/>
      <c r="H126" s="287"/>
      <c r="I126" s="288"/>
      <c r="J126" s="313"/>
      <c r="K126" s="186"/>
      <c r="L126" s="129"/>
      <c r="M126" s="130"/>
      <c r="N126" s="130"/>
      <c r="O126" s="131"/>
      <c r="P126" s="324"/>
      <c r="Q126" s="325"/>
      <c r="R126" s="326"/>
      <c r="S126" s="331" t="str">
        <f>IF(作業員の選択!$C$25="","",VLOOKUP(作業員の選択!$C$25,基本データ!$A$11:$AH$50,13,FALSE))</f>
        <v>AB</v>
      </c>
      <c r="T126" s="303"/>
      <c r="U126" s="304"/>
      <c r="V126" s="253">
        <f>IF(作業員の選択!$C$25="","",VLOOKUP(作業員の選択!$C$25,基本データ!$A$11:$AH$50,16,FALSE))</f>
        <v>0</v>
      </c>
      <c r="W126" s="298"/>
      <c r="X126" s="253">
        <f>IF(作業員の選択!$C$25="","",VLOOKUP(作業員の選択!$C$25,基本データ!$A$11:$AH$50,20,FALSE))</f>
        <v>0</v>
      </c>
      <c r="Y126" s="255"/>
      <c r="Z126" s="255"/>
      <c r="AA126" s="254"/>
      <c r="AB126" s="253" t="str">
        <f>IF(作業員の選択!$C$25="","",VLOOKUP(作業員の選択!$C$25,基本データ!$A$11:$AH$50,24,FALSE))</f>
        <v>消防設備士甲種４級</v>
      </c>
      <c r="AC126" s="254"/>
      <c r="AD126" s="287"/>
      <c r="AE126" s="288"/>
      <c r="AF126" s="223" t="str">
        <f>IF(作業員の選択!$C$25="","",VLOOKUP(作業員の選択!$C$25,基本データ!$A$11:$AH$50,31,FALSE))</f>
        <v>国民年金</v>
      </c>
      <c r="AG126" s="223" t="s">
        <v>405</v>
      </c>
      <c r="AH126" s="266"/>
    </row>
    <row r="127" spans="1:34" ht="9" customHeight="1" x14ac:dyDescent="0.15">
      <c r="B127" s="402"/>
      <c r="C127" s="247"/>
      <c r="D127" s="248"/>
      <c r="E127" s="249"/>
      <c r="F127" s="331"/>
      <c r="G127" s="267"/>
      <c r="H127" s="269">
        <f ca="1">IF(作業員の選択!$C$25="","　　年",VLOOKUP(作業員の選択!$C$25,基本データ!$A$11:$AK$50,37,FALSE))</f>
        <v>20</v>
      </c>
      <c r="I127" s="270"/>
      <c r="J127" s="275">
        <f ca="1">IF(作業員の選択!$C$25="","　歳",VLOOKUP(作業員の選択!$C$25,基本データ!$A$11:$AK$50,36,FALSE))</f>
        <v>45</v>
      </c>
      <c r="K127" s="198" t="str">
        <f>IF(作業員の選択!$C$25="","",VLOOKUP(作業員の選択!$C$25,基本データ!$A$11:$AH$50,8,FALSE))</f>
        <v>同上</v>
      </c>
      <c r="L127" s="314" t="s">
        <v>43</v>
      </c>
      <c r="M127" s="315"/>
      <c r="N127" s="332">
        <f>IF(作業員の選択!$C$25="","",VLOOKUP(作業員の選択!$C$25,基本データ!$A$11:$AH$50,9,FALSE))</f>
        <v>0</v>
      </c>
      <c r="O127" s="419"/>
      <c r="P127" s="327">
        <f>IF(作業員の選択!$C$25="","",VLOOKUP(作業員の選択!$C$25,基本データ!$A$11:$AH$50,11,FALSE))</f>
        <v>109</v>
      </c>
      <c r="Q127" s="334" t="s">
        <v>68</v>
      </c>
      <c r="R127" s="337">
        <f>IF(作業員の選択!$C$25="","",VLOOKUP(作業員の選択!$C$25,基本データ!$A$11:$AH$50,12,FALSE))</f>
        <v>75</v>
      </c>
      <c r="S127" s="331"/>
      <c r="T127" s="292"/>
      <c r="U127" s="293"/>
      <c r="V127" s="253">
        <f>IF(作業員の選択!$C$25="","",VLOOKUP(作業員の選択!$C$25,基本データ!$A$11:$AH$50,17,FALSE))</f>
        <v>0</v>
      </c>
      <c r="W127" s="298"/>
      <c r="X127" s="253">
        <f>IF(作業員の選択!$C$25="","",VLOOKUP(作業員の選択!$C$25,基本データ!$A$11:$AH$50,21,FALSE))</f>
        <v>0</v>
      </c>
      <c r="Y127" s="255"/>
      <c r="Z127" s="255"/>
      <c r="AA127" s="254"/>
      <c r="AB127" s="253">
        <f>IF(作業員の選択!$C$25="","",VLOOKUP(作業員の選択!$C$25,基本データ!$A$11:$AH$50,25,FALSE))</f>
        <v>0</v>
      </c>
      <c r="AC127" s="254"/>
      <c r="AD127" s="279" t="s">
        <v>66</v>
      </c>
      <c r="AE127" s="280"/>
      <c r="AF127" s="224">
        <f>IF(作業員の選択!$C$15="","",VLOOKUP(作業員の選択!$C$15,基本データ!$A$11:$AH$50,25,FALSE))</f>
        <v>0</v>
      </c>
      <c r="AG127" s="224"/>
      <c r="AH127" s="264" t="str">
        <f>IF(作業員の選択!$C$25="","",IF(VLOOKUP(作業員の選択!$C$25,基本データ!$A$11:$AI$60,35,FALSE)="有","",IF(VLOOKUP(作業員の選択!$C$25,基本データ!$A$11:$AI$60,35,FALSE)="無","○","")))</f>
        <v/>
      </c>
    </row>
    <row r="128" spans="1:34" ht="9" customHeight="1" x14ac:dyDescent="0.15">
      <c r="B128" s="142"/>
      <c r="C128" s="247"/>
      <c r="D128" s="248"/>
      <c r="E128" s="249"/>
      <c r="F128" s="141"/>
      <c r="G128" s="267"/>
      <c r="H128" s="271"/>
      <c r="I128" s="272"/>
      <c r="J128" s="276"/>
      <c r="K128" s="197"/>
      <c r="L128" s="173"/>
      <c r="M128" s="174"/>
      <c r="N128" s="178"/>
      <c r="O128" s="202"/>
      <c r="P128" s="328"/>
      <c r="Q128" s="335"/>
      <c r="R128" s="338"/>
      <c r="S128" s="141"/>
      <c r="T128" s="294"/>
      <c r="U128" s="295"/>
      <c r="V128" s="253"/>
      <c r="W128" s="254"/>
      <c r="X128" s="253"/>
      <c r="Y128" s="255"/>
      <c r="Z128" s="255"/>
      <c r="AA128" s="254"/>
      <c r="AB128" s="253"/>
      <c r="AC128" s="254"/>
      <c r="AD128" s="281"/>
      <c r="AE128" s="282"/>
      <c r="AF128" s="223">
        <f>IF(作業員の選択!$C$25="","",VLOOKUP(作業員の選択!$C$25,基本データ!$A$11:$AH$50,33,FALSE))</f>
        <v>0</v>
      </c>
      <c r="AG128" s="223">
        <f>IF(作業員の選択!$C$25="","",IF($AF$128="適用除外","－",VLOOKUP(作業員の選択!$C$25,基本データ!$A$11:$AH$50,34,FALSE)))</f>
        <v>1015</v>
      </c>
      <c r="AH128" s="265"/>
    </row>
    <row r="129" spans="1:34" ht="9" customHeight="1" x14ac:dyDescent="0.15">
      <c r="B129" s="81"/>
      <c r="C129" s="250"/>
      <c r="D129" s="251"/>
      <c r="E129" s="252"/>
      <c r="F129" s="82"/>
      <c r="G129" s="268"/>
      <c r="H129" s="273"/>
      <c r="I129" s="274"/>
      <c r="J129" s="277"/>
      <c r="K129" s="188"/>
      <c r="L129" s="132"/>
      <c r="M129" s="133"/>
      <c r="N129" s="133"/>
      <c r="O129" s="134"/>
      <c r="P129" s="329"/>
      <c r="Q129" s="336"/>
      <c r="R129" s="339"/>
      <c r="S129" s="83"/>
      <c r="T129" s="296"/>
      <c r="U129" s="297"/>
      <c r="V129" s="415"/>
      <c r="W129" s="416"/>
      <c r="X129" s="415"/>
      <c r="Y129" s="417"/>
      <c r="Z129" s="417"/>
      <c r="AA129" s="416"/>
      <c r="AB129" s="261"/>
      <c r="AC129" s="262"/>
      <c r="AD129" s="283"/>
      <c r="AE129" s="284"/>
      <c r="AF129" s="224">
        <f>IF(作業員の選択!$C$15="","",VLOOKUP(作業員の選択!$C$15,基本データ!$A$11:$AH$50,25,FALSE))</f>
        <v>0</v>
      </c>
      <c r="AG129" s="224">
        <f>IF(作業員の選択!$C$15="","",VLOOKUP(作業員の選択!$C$15,基本データ!$A$11:$AH$50,25,FALSE))</f>
        <v>0</v>
      </c>
      <c r="AH129" s="266"/>
    </row>
    <row r="130" spans="1:34" ht="9" customHeight="1" x14ac:dyDescent="0.15">
      <c r="B130" s="78"/>
      <c r="C130" s="238" t="str">
        <f>IF(作業員の選択!$C$26="","",VLOOKUP(作業員の選択!$C$26,基本データ!$A$11:$AH$50,2,FALSE))</f>
        <v>あおやぎ　ろくろう</v>
      </c>
      <c r="D130" s="239"/>
      <c r="E130" s="240"/>
      <c r="F130" s="84"/>
      <c r="G130" s="310"/>
      <c r="H130" s="285">
        <f>IF(作業員の選択!$C$26="","　　年　月　日",VLOOKUP(作業員の選択!$C$26,基本データ!$A$11:$AH$50,5,FALSE))</f>
        <v>36970</v>
      </c>
      <c r="I130" s="286"/>
      <c r="J130" s="311">
        <f>IF(作業員の選択!$C$26="","　　年　月　日",VLOOKUP(作業員の選択!$C$26,基本データ!$A$11:$AH$50,4,FALSE))</f>
        <v>26709</v>
      </c>
      <c r="K130" s="184" t="str">
        <f>IF(作業員の選択!$C$26="","",VLOOKUP(作業員の選択!$C$26,基本データ!$A$11:$AH$50,6,FALSE))</f>
        <v>長岡市小国町2-6</v>
      </c>
      <c r="L130" s="420" t="s">
        <v>43</v>
      </c>
      <c r="M130" s="421"/>
      <c r="N130" s="316" t="str">
        <f>IF(作業員の選択!$C$26="","",VLOOKUP(作業員の選択!$C$26,基本データ!$A$11:$AH$50,7,FALSE))</f>
        <v>0258-11-0016</v>
      </c>
      <c r="O130" s="418"/>
      <c r="P130" s="318">
        <f>IF(作業員の選択!$C$26="","",VLOOKUP(作業員の選択!$C$26,基本データ!$A$11:$AH$50,10,FALSE))</f>
        <v>44427</v>
      </c>
      <c r="Q130" s="319"/>
      <c r="R130" s="320"/>
      <c r="S130" s="80"/>
      <c r="T130" s="299"/>
      <c r="U130" s="300"/>
      <c r="V130" s="234">
        <f>IF(作業員の選択!$C$26="","",VLOOKUP(作業員の選択!$C$26,基本データ!$A$11:$AH$50,14,FALSE))</f>
        <v>0</v>
      </c>
      <c r="W130" s="305"/>
      <c r="X130" s="234" t="str">
        <f>IF(作業員の選択!$C$26="","",VLOOKUP(作業員の選択!$C$26,基本データ!$A$11:$AH$50,18,FALSE))</f>
        <v>小型移動式クレーン(5t未満)</v>
      </c>
      <c r="Y130" s="235"/>
      <c r="Z130" s="235"/>
      <c r="AA130" s="236"/>
      <c r="AB130" s="234" t="str">
        <f>IF(作業員の選択!$C$26="","",VLOOKUP(作業員の選択!$C$26,基本データ!$A$11:$AH$50,22,FALSE))</f>
        <v>第1種電気工事士</v>
      </c>
      <c r="AC130" s="236"/>
      <c r="AD130" s="285" t="s">
        <v>66</v>
      </c>
      <c r="AE130" s="286"/>
      <c r="AF130" s="223" t="str">
        <f>IF(作業員の選択!$C$26="","",VLOOKUP(作業員の選択!$C$26,基本データ!$A$11:$AH$50,29,FALSE))</f>
        <v>協会けんぽ</v>
      </c>
      <c r="AG130" s="223">
        <f>IF(作業員の選択!$C$26="","",VLOOKUP(作業員の選択!$C$26,基本データ!$A$11:$AH$50,30,FALSE))</f>
        <v>16</v>
      </c>
      <c r="AH130" s="264" t="str">
        <f>IF(作業員の選択!$C$26="","",IF(VLOOKUP(作業員の選択!$C$26,基本データ!$A$11:$AI$60,35,FALSE)="有","○",IF(VLOOKUP(作業員の選択!$C$26,基本データ!$A$11:$AI$60,35,FALSE)="","","")))</f>
        <v>○</v>
      </c>
    </row>
    <row r="131" spans="1:34" ht="9" customHeight="1" x14ac:dyDescent="0.15">
      <c r="B131" s="143"/>
      <c r="C131" s="241"/>
      <c r="D131" s="242"/>
      <c r="E131" s="243"/>
      <c r="F131" s="152"/>
      <c r="G131" s="267"/>
      <c r="H131" s="281"/>
      <c r="I131" s="282"/>
      <c r="J131" s="312"/>
      <c r="K131" s="197"/>
      <c r="L131" s="173"/>
      <c r="M131" s="174"/>
      <c r="N131" s="175"/>
      <c r="O131" s="201"/>
      <c r="P131" s="321"/>
      <c r="Q131" s="322"/>
      <c r="R131" s="323"/>
      <c r="S131" s="149"/>
      <c r="T131" s="301"/>
      <c r="U131" s="302"/>
      <c r="V131" s="253">
        <f>IF(作業員の選択!$C$26="","",VLOOKUP(作業員の選択!$C$26,基本データ!$A$11:$AH$50,15,FALSE))</f>
        <v>0</v>
      </c>
      <c r="W131" s="298"/>
      <c r="X131" s="253" t="str">
        <f>IF(作業員の選択!$C$26="","",VLOOKUP(作業員の選択!$C$26,基本データ!$A$11:$AH$50,19,FALSE))</f>
        <v>玉掛作業者(1t以上)</v>
      </c>
      <c r="Y131" s="255"/>
      <c r="Z131" s="255"/>
      <c r="AA131" s="254"/>
      <c r="AB131" s="253">
        <f>IF(作業員の選択!$C$26="","",VLOOKUP(作業員の選択!$C$26,基本データ!$A$11:$AH$50,23,FALSE))</f>
        <v>0</v>
      </c>
      <c r="AC131" s="254"/>
      <c r="AD131" s="281"/>
      <c r="AE131" s="282"/>
      <c r="AF131" s="224">
        <f>IF(作業員の選択!$C$16="","",VLOOKUP(作業員の選択!$C$16,基本データ!$A$11:$AH$50,25,FALSE))</f>
        <v>0</v>
      </c>
      <c r="AG131" s="224">
        <f>IF(作業員の選択!$C$16="","",VLOOKUP(作業員の選択!$C$16,基本データ!$A$11:$AH$50,25,FALSE))</f>
        <v>0</v>
      </c>
      <c r="AH131" s="265"/>
    </row>
    <row r="132" spans="1:34" ht="9" customHeight="1" x14ac:dyDescent="0.15">
      <c r="B132" s="402">
        <v>16</v>
      </c>
      <c r="C132" s="244" t="str">
        <f>IF(作業員の選択!$C$26="","",VLOOKUP(作業員の選択!$C$26,基本データ!$A$11:$AH$50,1,FALSE))</f>
        <v>青柳　六郎</v>
      </c>
      <c r="D132" s="245"/>
      <c r="E132" s="246"/>
      <c r="F132" s="331" t="str">
        <f>IF(作業員の選択!$C$26="","",VLOOKUP(作業員の選択!$C$26,基本データ!$A$11:$AH$50,3,FALSE))</f>
        <v>電工</v>
      </c>
      <c r="G132" s="267"/>
      <c r="H132" s="287"/>
      <c r="I132" s="288"/>
      <c r="J132" s="313"/>
      <c r="K132" s="186"/>
      <c r="L132" s="129"/>
      <c r="M132" s="130"/>
      <c r="N132" s="130"/>
      <c r="O132" s="131"/>
      <c r="P132" s="324"/>
      <c r="Q132" s="325"/>
      <c r="R132" s="326"/>
      <c r="S132" s="331" t="str">
        <f>IF(作業員の選択!$C$26="","",VLOOKUP(作業員の選択!$C$26,基本データ!$A$11:$AH$50,13,FALSE))</f>
        <v>O</v>
      </c>
      <c r="T132" s="303"/>
      <c r="U132" s="304"/>
      <c r="V132" s="253">
        <f>IF(作業員の選択!$C$26="","",VLOOKUP(作業員の選択!$C$26,基本データ!$A$11:$AH$50,16,FALSE))</f>
        <v>0</v>
      </c>
      <c r="W132" s="298"/>
      <c r="X132" s="253" t="str">
        <f>IF(作業員の選択!$C$26="","",VLOOKUP(作業員の選択!$C$26,基本データ!$A$11:$AH$50,20,FALSE))</f>
        <v>高所作業車(10m以上)</v>
      </c>
      <c r="Y132" s="255"/>
      <c r="Z132" s="255"/>
      <c r="AA132" s="254"/>
      <c r="AB132" s="253">
        <f>IF(作業員の選択!$C$26="","",VLOOKUP(作業員の選択!$C$26,基本データ!$A$11:$AH$50,24,FALSE))</f>
        <v>0</v>
      </c>
      <c r="AC132" s="254"/>
      <c r="AD132" s="287"/>
      <c r="AE132" s="288"/>
      <c r="AF132" s="223" t="str">
        <f>IF(作業員の選択!$C$26="","",VLOOKUP(作業員の選択!$C$26,基本データ!$A$11:$AH$50,31,FALSE))</f>
        <v>国民年金</v>
      </c>
      <c r="AG132" s="223" t="s">
        <v>405</v>
      </c>
      <c r="AH132" s="266"/>
    </row>
    <row r="133" spans="1:34" ht="9" customHeight="1" x14ac:dyDescent="0.15">
      <c r="B133" s="402"/>
      <c r="C133" s="247"/>
      <c r="D133" s="248"/>
      <c r="E133" s="249"/>
      <c r="F133" s="331"/>
      <c r="G133" s="267"/>
      <c r="H133" s="269">
        <f ca="1">IF(作業員の選択!$C$26="","　　年",VLOOKUP(作業員の選択!$C$26,基本データ!$A$11:$AK$50,37,FALSE))</f>
        <v>21</v>
      </c>
      <c r="I133" s="270"/>
      <c r="J133" s="275">
        <f ca="1">IF(作業員の選択!$C$26="","　歳",VLOOKUP(作業員の選択!$C$26,基本データ!$A$11:$AK$50,36,FALSE))</f>
        <v>48</v>
      </c>
      <c r="K133" s="198" t="str">
        <f>IF(作業員の選択!$C$26="","",VLOOKUP(作業員の選択!$C$26,基本データ!$A$11:$AH$50,8,FALSE))</f>
        <v>同上</v>
      </c>
      <c r="L133" s="314" t="s">
        <v>43</v>
      </c>
      <c r="M133" s="315"/>
      <c r="N133" s="332">
        <f>IF(作業員の選択!$C$26="","",VLOOKUP(作業員の選択!$C$26,基本データ!$A$11:$AH$50,9,FALSE))</f>
        <v>0</v>
      </c>
      <c r="O133" s="419"/>
      <c r="P133" s="327">
        <f>IF(作業員の選択!$C$26="","",VLOOKUP(作業員の選択!$C$26,基本データ!$A$11:$AH$50,11,FALSE))</f>
        <v>157</v>
      </c>
      <c r="Q133" s="334" t="s">
        <v>68</v>
      </c>
      <c r="R133" s="337">
        <f>IF(作業員の選択!$C$26="","",VLOOKUP(作業員の選択!$C$26,基本データ!$A$11:$AH$50,12,FALSE))</f>
        <v>111</v>
      </c>
      <c r="S133" s="331"/>
      <c r="T133" s="292"/>
      <c r="U133" s="293"/>
      <c r="V133" s="253">
        <f>IF(作業員の選択!$C$26="","",VLOOKUP(作業員の選択!$C$26,基本データ!$A$11:$AH$50,17,FALSE))</f>
        <v>0</v>
      </c>
      <c r="W133" s="298"/>
      <c r="X133" s="253">
        <f>IF(作業員の選択!$C$26="","",VLOOKUP(作業員の選択!$C$26,基本データ!$A$11:$AH$50,21,FALSE))</f>
        <v>0</v>
      </c>
      <c r="Y133" s="255"/>
      <c r="Z133" s="255"/>
      <c r="AA133" s="254"/>
      <c r="AB133" s="253">
        <f>IF(作業員の選択!$C$26="","",VLOOKUP(作業員の選択!$C$26,基本データ!$A$11:$AH$50,25,FALSE))</f>
        <v>0</v>
      </c>
      <c r="AC133" s="254"/>
      <c r="AD133" s="279" t="s">
        <v>66</v>
      </c>
      <c r="AE133" s="280"/>
      <c r="AF133" s="224">
        <f>IF(作業員の選択!$C$16="","",VLOOKUP(作業員の選択!$C$16,基本データ!$A$11:$AH$50,25,FALSE))</f>
        <v>0</v>
      </c>
      <c r="AG133" s="224"/>
      <c r="AH133" s="264" t="str">
        <f>IF(作業員の選択!$C$26="","",IF(VLOOKUP(作業員の選択!$C$26,基本データ!$A$11:$AI$60,35,FALSE)="有","",IF(VLOOKUP(作業員の選択!$C$26,基本データ!$A$11:$AI$60,35,FALSE)="無","○","")))</f>
        <v/>
      </c>
    </row>
    <row r="134" spans="1:34" ht="9" customHeight="1" x14ac:dyDescent="0.15">
      <c r="B134" s="142"/>
      <c r="C134" s="247"/>
      <c r="D134" s="248"/>
      <c r="E134" s="249"/>
      <c r="F134" s="141"/>
      <c r="G134" s="267"/>
      <c r="H134" s="271"/>
      <c r="I134" s="272"/>
      <c r="J134" s="276"/>
      <c r="K134" s="197"/>
      <c r="L134" s="173"/>
      <c r="M134" s="174"/>
      <c r="N134" s="178"/>
      <c r="O134" s="202"/>
      <c r="P134" s="328"/>
      <c r="Q134" s="335"/>
      <c r="R134" s="338"/>
      <c r="S134" s="141"/>
      <c r="T134" s="294"/>
      <c r="U134" s="295"/>
      <c r="V134" s="253"/>
      <c r="W134" s="254"/>
      <c r="X134" s="253"/>
      <c r="Y134" s="255"/>
      <c r="Z134" s="255"/>
      <c r="AA134" s="254"/>
      <c r="AB134" s="253"/>
      <c r="AC134" s="254"/>
      <c r="AD134" s="281"/>
      <c r="AE134" s="282"/>
      <c r="AF134" s="223">
        <f>IF(作業員の選択!$C$26="","",VLOOKUP(作業員の選択!$C$26,基本データ!$A$11:$AH$50,33,FALSE))</f>
        <v>0</v>
      </c>
      <c r="AG134" s="223">
        <f>IF(作業員の選択!$C$26="","",IF($AF$134="適用除外","－",VLOOKUP(作業員の選択!$C$26,基本データ!$A$11:$AH$50,34,FALSE)))</f>
        <v>1016</v>
      </c>
      <c r="AH134" s="265"/>
    </row>
    <row r="135" spans="1:34" ht="9" customHeight="1" x14ac:dyDescent="0.15">
      <c r="B135" s="81"/>
      <c r="C135" s="250"/>
      <c r="D135" s="251"/>
      <c r="E135" s="252"/>
      <c r="F135" s="82"/>
      <c r="G135" s="268"/>
      <c r="H135" s="273"/>
      <c r="I135" s="274"/>
      <c r="J135" s="277"/>
      <c r="K135" s="188"/>
      <c r="L135" s="132"/>
      <c r="M135" s="133"/>
      <c r="N135" s="133"/>
      <c r="O135" s="134"/>
      <c r="P135" s="329"/>
      <c r="Q135" s="336"/>
      <c r="R135" s="339"/>
      <c r="S135" s="83"/>
      <c r="T135" s="296"/>
      <c r="U135" s="297"/>
      <c r="V135" s="415"/>
      <c r="W135" s="416"/>
      <c r="X135" s="415"/>
      <c r="Y135" s="417"/>
      <c r="Z135" s="417"/>
      <c r="AA135" s="416"/>
      <c r="AB135" s="261"/>
      <c r="AC135" s="262"/>
      <c r="AD135" s="283"/>
      <c r="AE135" s="284"/>
      <c r="AF135" s="224">
        <f>IF(作業員の選択!$C$16="","",VLOOKUP(作業員の選択!$C$16,基本データ!$A$11:$AH$50,25,FALSE))</f>
        <v>0</v>
      </c>
      <c r="AG135" s="224">
        <f>IF(作業員の選択!$C$16="","",VLOOKUP(作業員の選択!$C$16,基本データ!$A$11:$AH$50,25,FALSE))</f>
        <v>0</v>
      </c>
      <c r="AH135" s="266"/>
    </row>
    <row r="136" spans="1:34" s="169" customFormat="1" ht="9" customHeight="1" x14ac:dyDescent="0.15">
      <c r="A136" s="93"/>
      <c r="B136" s="94"/>
      <c r="C136" s="238" t="str">
        <f>IF(作業員の選択!$C$27="","",VLOOKUP(作業員の選択!$C$27,基本データ!$A$11:$AH$50,2,FALSE))</f>
        <v>あおやぎ　しちろう</v>
      </c>
      <c r="D136" s="239"/>
      <c r="E136" s="240"/>
      <c r="F136" s="84"/>
      <c r="G136" s="310"/>
      <c r="H136" s="285">
        <f>IF(作業員の選択!$C$27="","　　年　月　日",VLOOKUP(作業員の選択!$C$27,基本データ!$A$11:$AH$50,5,FALSE))</f>
        <v>37001</v>
      </c>
      <c r="I136" s="286"/>
      <c r="J136" s="311">
        <f>IF(作業員の選択!$C$27="","　　年　月　日",VLOOKUP(作業員の選択!$C$27,基本データ!$A$11:$AH$50,4,FALSE))</f>
        <v>25248</v>
      </c>
      <c r="K136" s="184" t="str">
        <f>IF(作業員の選択!$C$27="","",VLOOKUP(作業員の選択!$C$27,基本データ!$A$11:$AH$50,6,FALSE))</f>
        <v>長岡市小国町2-7</v>
      </c>
      <c r="L136" s="422" t="s">
        <v>43</v>
      </c>
      <c r="M136" s="423"/>
      <c r="N136" s="316" t="str">
        <f>IF(作業員の選択!$C$27="","",VLOOKUP(作業員の選択!$C$27,基本データ!$A$11:$AH$50,7,FALSE))</f>
        <v>0258-11-0017</v>
      </c>
      <c r="O136" s="418"/>
      <c r="P136" s="318">
        <f>IF(作業員の選択!$C$27="","",VLOOKUP(作業員の選択!$C$27,基本データ!$A$11:$AH$50,10,FALSE))</f>
        <v>44427</v>
      </c>
      <c r="Q136" s="319"/>
      <c r="R136" s="320"/>
      <c r="S136" s="80"/>
      <c r="T136" s="299"/>
      <c r="U136" s="300"/>
      <c r="V136" s="234" t="str">
        <f>IF(作業員の選択!$C$27="","",VLOOKUP(作業員の選択!$C$27,基本データ!$A$11:$AH$50,14,FALSE))</f>
        <v>小型車両系建設機械</v>
      </c>
      <c r="W136" s="236"/>
      <c r="X136" s="234" t="str">
        <f>IF(作業員の選択!$C$27="","",VLOOKUP(作業員の選択!$C$27,基本データ!$A$11:$AH$50,18,FALSE))</f>
        <v>小型移動式クレーン(5t未満)</v>
      </c>
      <c r="Y136" s="235"/>
      <c r="Z136" s="235"/>
      <c r="AA136" s="236"/>
      <c r="AB136" s="234" t="str">
        <f>IF(作業員の選択!$C$27="","",VLOOKUP(作業員の選択!$C$27,基本データ!$A$11:$AH$50,22,FALSE))</f>
        <v>第1種電気工事士</v>
      </c>
      <c r="AC136" s="236"/>
      <c r="AD136" s="285" t="s">
        <v>66</v>
      </c>
      <c r="AE136" s="286"/>
      <c r="AF136" s="223" t="str">
        <f>IF(作業員の選択!$C$27="","",VLOOKUP(作業員の選択!$C$27,基本データ!$A$11:$AH$50,29,FALSE))</f>
        <v>協会けんぽ</v>
      </c>
      <c r="AG136" s="223">
        <f>IF(作業員の選択!$C$27="","",VLOOKUP(作業員の選択!$C$27,基本データ!$A$11:$AH$50,30,FALSE))</f>
        <v>17</v>
      </c>
      <c r="AH136" s="264" t="str">
        <f>IF(作業員の選択!$C$27="","",IF(VLOOKUP(作業員の選択!$C$27,基本データ!$A$11:$AI$60,35,FALSE)="有","○",IF(VLOOKUP(作業員の選択!$C$27,基本データ!$A$11:$AI$60,35,FALSE)="","","")))</f>
        <v>○</v>
      </c>
    </row>
    <row r="137" spans="1:34" s="169" customFormat="1" ht="9" customHeight="1" x14ac:dyDescent="0.15">
      <c r="A137" s="93"/>
      <c r="B137" s="159"/>
      <c r="C137" s="241"/>
      <c r="D137" s="242"/>
      <c r="E137" s="243"/>
      <c r="F137" s="152"/>
      <c r="G137" s="267"/>
      <c r="H137" s="281"/>
      <c r="I137" s="282"/>
      <c r="J137" s="312"/>
      <c r="K137" s="197"/>
      <c r="L137" s="172"/>
      <c r="M137" s="180"/>
      <c r="N137" s="175"/>
      <c r="O137" s="201"/>
      <c r="P137" s="321"/>
      <c r="Q137" s="322"/>
      <c r="R137" s="323"/>
      <c r="S137" s="149"/>
      <c r="T137" s="301"/>
      <c r="U137" s="302"/>
      <c r="V137" s="253">
        <f>IF(作業員の選択!$C$27="","",VLOOKUP(作業員の選択!$C$27,基本データ!$A$11:$AH$50,15,FALSE))</f>
        <v>0</v>
      </c>
      <c r="W137" s="298"/>
      <c r="X137" s="253" t="str">
        <f>IF(作業員の選択!$C$27="","",VLOOKUP(作業員の選択!$C$27,基本データ!$A$11:$AH$50,19,FALSE))</f>
        <v>玉掛作業者(1t以上)</v>
      </c>
      <c r="Y137" s="255"/>
      <c r="Z137" s="255"/>
      <c r="AA137" s="254"/>
      <c r="AB137" s="253">
        <f>IF(作業員の選択!$C$27="","",VLOOKUP(作業員の選択!$C$27,基本データ!$A$11:$AH$50,23,FALSE))</f>
        <v>0</v>
      </c>
      <c r="AC137" s="254"/>
      <c r="AD137" s="281"/>
      <c r="AE137" s="282"/>
      <c r="AF137" s="224">
        <f>IF(作業員の選択!$C$17="","",VLOOKUP(作業員の選択!$C$17,基本データ!$A$11:$AH$50,25,FALSE))</f>
        <v>0</v>
      </c>
      <c r="AG137" s="224">
        <f>IF(作業員の選択!$C$17="","",VLOOKUP(作業員の選択!$C$17,基本データ!$A$11:$AH$50,25,FALSE))</f>
        <v>0</v>
      </c>
      <c r="AH137" s="265"/>
    </row>
    <row r="138" spans="1:34" ht="9" customHeight="1" x14ac:dyDescent="0.15">
      <c r="B138" s="402">
        <v>17</v>
      </c>
      <c r="C138" s="244" t="str">
        <f>IF(作業員の選択!$C$27="","",VLOOKUP(作業員の選択!$C$27,基本データ!$A$11:$AH$50,1,FALSE))</f>
        <v>青柳　七郎</v>
      </c>
      <c r="D138" s="245"/>
      <c r="E138" s="246"/>
      <c r="F138" s="331" t="str">
        <f>IF(作業員の選択!$C$27="","",VLOOKUP(作業員の選択!$C$27,基本データ!$A$11:$AH$50,3,FALSE))</f>
        <v>電工</v>
      </c>
      <c r="G138" s="267"/>
      <c r="H138" s="287"/>
      <c r="I138" s="288"/>
      <c r="J138" s="313"/>
      <c r="K138" s="186"/>
      <c r="L138" s="129"/>
      <c r="M138" s="130"/>
      <c r="N138" s="130"/>
      <c r="O138" s="131"/>
      <c r="P138" s="324"/>
      <c r="Q138" s="325"/>
      <c r="R138" s="326"/>
      <c r="S138" s="331" t="str">
        <f>IF(作業員の選択!$C$27="","",VLOOKUP(作業員の選択!$C$27,基本データ!$A$11:$AH$50,13,FALSE))</f>
        <v>A</v>
      </c>
      <c r="T138" s="303"/>
      <c r="U138" s="304"/>
      <c r="V138" s="253">
        <f>IF(作業員の選択!$C$27="","",VLOOKUP(作業員の選択!$C$27,基本データ!$A$11:$AH$50,16,FALSE))</f>
        <v>0</v>
      </c>
      <c r="W138" s="298"/>
      <c r="X138" s="253" t="str">
        <f>IF(作業員の選択!$C$27="","",VLOOKUP(作業員の選択!$C$27,基本データ!$A$11:$AH$50,20,FALSE))</f>
        <v>高所作業車(10m以上)</v>
      </c>
      <c r="Y138" s="255"/>
      <c r="Z138" s="255"/>
      <c r="AA138" s="254"/>
      <c r="AB138" s="253">
        <f>IF(作業員の選択!$C$27="","",VLOOKUP(作業員の選択!$C$27,基本データ!$A$11:$AH$50,24,FALSE))</f>
        <v>0</v>
      </c>
      <c r="AC138" s="254"/>
      <c r="AD138" s="287"/>
      <c r="AE138" s="288"/>
      <c r="AF138" s="223" t="str">
        <f>IF(作業員の選択!$C$27="","",VLOOKUP(作業員の選択!$C$27,基本データ!$A$11:$AH$50,31,FALSE))</f>
        <v>国民年金</v>
      </c>
      <c r="AG138" s="223" t="s">
        <v>405</v>
      </c>
      <c r="AH138" s="266"/>
    </row>
    <row r="139" spans="1:34" ht="9" customHeight="1" x14ac:dyDescent="0.15">
      <c r="B139" s="402"/>
      <c r="C139" s="247"/>
      <c r="D139" s="248"/>
      <c r="E139" s="249"/>
      <c r="F139" s="331"/>
      <c r="G139" s="267"/>
      <c r="H139" s="269">
        <f ca="1">IF(作業員の選択!$C$27="","　　年",VLOOKUP(作業員の選択!$C$27,基本データ!$A$11:$AK$50,37,FALSE))</f>
        <v>34</v>
      </c>
      <c r="I139" s="270"/>
      <c r="J139" s="275">
        <f ca="1">IF(作業員の選択!$C$27="","　歳",VLOOKUP(作業員の選択!$C$27,基本データ!$A$11:$AK$50,36,FALSE))</f>
        <v>52</v>
      </c>
      <c r="K139" s="198" t="str">
        <f>IF(作業員の選択!$C$27="","",VLOOKUP(作業員の選択!$C$27,基本データ!$A$11:$AH$50,8,FALSE))</f>
        <v>同上</v>
      </c>
      <c r="L139" s="314" t="s">
        <v>43</v>
      </c>
      <c r="M139" s="315"/>
      <c r="N139" s="332">
        <f>IF(作業員の選択!$C$27="","",VLOOKUP(作業員の選択!$C$27,基本データ!$A$11:$AH$50,9,FALSE))</f>
        <v>0</v>
      </c>
      <c r="O139" s="419"/>
      <c r="P139" s="327">
        <f>IF(作業員の選択!$C$27="","",VLOOKUP(作業員の選択!$C$27,基本データ!$A$11:$AH$50,11,FALSE))</f>
        <v>117</v>
      </c>
      <c r="Q139" s="334" t="s">
        <v>68</v>
      </c>
      <c r="R139" s="337">
        <f>IF(作業員の選択!$C$27="","",VLOOKUP(作業員の選択!$C$27,基本データ!$A$11:$AH$50,12,FALSE))</f>
        <v>82</v>
      </c>
      <c r="S139" s="331"/>
      <c r="T139" s="292"/>
      <c r="U139" s="293"/>
      <c r="V139" s="253">
        <f>IF(作業員の選択!$C$27="","",VLOOKUP(作業員の選択!$C$27,基本データ!$A$11:$AH$50,17,FALSE))</f>
        <v>0</v>
      </c>
      <c r="W139" s="298"/>
      <c r="X139" s="253" t="str">
        <f>IF(作業員の選択!$C$27="","",VLOOKUP(作業員の選択!$C$27,基本データ!$A$11:$AH$50,21,FALSE))</f>
        <v>第二種酸素欠乏危険作業</v>
      </c>
      <c r="Y139" s="255"/>
      <c r="Z139" s="255"/>
      <c r="AA139" s="254"/>
      <c r="AB139" s="253">
        <f>IF(作業員の選択!$C$27="","",VLOOKUP(作業員の選択!$C$27,基本データ!$A$11:$AH$50,25,FALSE))</f>
        <v>0</v>
      </c>
      <c r="AC139" s="254"/>
      <c r="AD139" s="279" t="s">
        <v>66</v>
      </c>
      <c r="AE139" s="280"/>
      <c r="AF139" s="224">
        <f>IF(作業員の選択!$C$17="","",VLOOKUP(作業員の選択!$C$17,基本データ!$A$11:$AH$50,25,FALSE))</f>
        <v>0</v>
      </c>
      <c r="AG139" s="224"/>
      <c r="AH139" s="264" t="str">
        <f>IF(作業員の選択!$C$27="","",IF(VLOOKUP(作業員の選択!$C$27,基本データ!$A$11:$AI$60,35,FALSE)="有","",IF(VLOOKUP(作業員の選択!$C$27,基本データ!$A$11:$AI$60,35,FALSE)="無","○","")))</f>
        <v/>
      </c>
    </row>
    <row r="140" spans="1:34" ht="9" customHeight="1" x14ac:dyDescent="0.15">
      <c r="B140" s="142"/>
      <c r="C140" s="247"/>
      <c r="D140" s="248"/>
      <c r="E140" s="249"/>
      <c r="F140" s="141"/>
      <c r="G140" s="267"/>
      <c r="H140" s="271"/>
      <c r="I140" s="272"/>
      <c r="J140" s="276"/>
      <c r="K140" s="197"/>
      <c r="L140" s="173"/>
      <c r="M140" s="174"/>
      <c r="N140" s="178"/>
      <c r="O140" s="202"/>
      <c r="P140" s="328"/>
      <c r="Q140" s="335"/>
      <c r="R140" s="338"/>
      <c r="S140" s="141"/>
      <c r="T140" s="294"/>
      <c r="U140" s="295"/>
      <c r="V140" s="253"/>
      <c r="W140" s="254"/>
      <c r="X140" s="253"/>
      <c r="Y140" s="255"/>
      <c r="Z140" s="255"/>
      <c r="AA140" s="254"/>
      <c r="AB140" s="253"/>
      <c r="AC140" s="254"/>
      <c r="AD140" s="281"/>
      <c r="AE140" s="282"/>
      <c r="AF140" s="223">
        <f>IF(作業員の選択!$C$27="","",VLOOKUP(作業員の選択!$C$27,基本データ!$A$11:$AH$50,33,FALSE))</f>
        <v>0</v>
      </c>
      <c r="AG140" s="223">
        <f>IF(作業員の選択!$C$27="","",IF($AF$140="適用除外","－",VLOOKUP(作業員の選択!$C$27,基本データ!$A$11:$AH$50,34,FALSE)))</f>
        <v>1017</v>
      </c>
      <c r="AH140" s="265"/>
    </row>
    <row r="141" spans="1:34" ht="9" customHeight="1" x14ac:dyDescent="0.15">
      <c r="B141" s="81"/>
      <c r="C141" s="250"/>
      <c r="D141" s="251"/>
      <c r="E141" s="252"/>
      <c r="F141" s="82"/>
      <c r="G141" s="268"/>
      <c r="H141" s="273"/>
      <c r="I141" s="274"/>
      <c r="J141" s="277"/>
      <c r="K141" s="188"/>
      <c r="L141" s="132"/>
      <c r="M141" s="133"/>
      <c r="N141" s="133"/>
      <c r="O141" s="134"/>
      <c r="P141" s="329"/>
      <c r="Q141" s="336"/>
      <c r="R141" s="339"/>
      <c r="S141" s="83"/>
      <c r="T141" s="296"/>
      <c r="U141" s="297"/>
      <c r="V141" s="415"/>
      <c r="W141" s="416"/>
      <c r="X141" s="415"/>
      <c r="Y141" s="417"/>
      <c r="Z141" s="417"/>
      <c r="AA141" s="416"/>
      <c r="AB141" s="261"/>
      <c r="AC141" s="262"/>
      <c r="AD141" s="283"/>
      <c r="AE141" s="284"/>
      <c r="AF141" s="224">
        <f>IF(作業員の選択!$C$17="","",VLOOKUP(作業員の選択!$C$17,基本データ!$A$11:$AH$50,25,FALSE))</f>
        <v>0</v>
      </c>
      <c r="AG141" s="224">
        <f>IF(作業員の選択!$C$17="","",VLOOKUP(作業員の選択!$C$17,基本データ!$A$11:$AH$50,25,FALSE))</f>
        <v>0</v>
      </c>
      <c r="AH141" s="266"/>
    </row>
    <row r="142" spans="1:34" ht="9" customHeight="1" x14ac:dyDescent="0.15">
      <c r="B142" s="78"/>
      <c r="C142" s="238" t="str">
        <f>IF(作業員の選択!$C$28="","",VLOOKUP(作業員の選択!$C$28,基本データ!$A$11:$AH$50,2,FALSE))</f>
        <v>あおやぎ　はちろう</v>
      </c>
      <c r="D142" s="239"/>
      <c r="E142" s="240"/>
      <c r="F142" s="84"/>
      <c r="G142" s="310"/>
      <c r="H142" s="285">
        <f>IF(作業員の選択!$C$28="","　　年　月　日",VLOOKUP(作業員の選択!$C$28,基本データ!$A$11:$AH$50,5,FALSE))</f>
        <v>37544</v>
      </c>
      <c r="I142" s="286"/>
      <c r="J142" s="311">
        <f>IF(作業員の選択!$C$28="","　　年　月　日",VLOOKUP(作業員の選択!$C$28,基本データ!$A$11:$AH$50,4,FALSE))</f>
        <v>27316</v>
      </c>
      <c r="K142" s="184" t="str">
        <f>IF(作業員の選択!$C$28="","",VLOOKUP(作業員の選択!$C$28,基本データ!$A$11:$AH$50,6,FALSE))</f>
        <v>長岡市小国町2-8</v>
      </c>
      <c r="L142" s="420" t="s">
        <v>43</v>
      </c>
      <c r="M142" s="421"/>
      <c r="N142" s="316" t="str">
        <f>IF(作業員の選択!$C$28="","",VLOOKUP(作業員の選択!$C$28,基本データ!$A$11:$AH$50,7,FALSE))</f>
        <v>0258-11-0018</v>
      </c>
      <c r="O142" s="418"/>
      <c r="P142" s="318">
        <f>IF(作業員の選択!$C$28="","",VLOOKUP(作業員の選択!$C$28,基本データ!$A$11:$AH$50,10,FALSE))</f>
        <v>44427</v>
      </c>
      <c r="Q142" s="319"/>
      <c r="R142" s="320"/>
      <c r="S142" s="80"/>
      <c r="T142" s="299"/>
      <c r="U142" s="300"/>
      <c r="V142" s="234" t="str">
        <f>IF(作業員の選択!$C$28="","",VLOOKUP(作業員の選択!$C$28,基本データ!$A$11:$AH$50,14,FALSE))</f>
        <v>職長訓練</v>
      </c>
      <c r="W142" s="305"/>
      <c r="X142" s="234" t="str">
        <f>IF(作業員の選択!$C$28="","",VLOOKUP(作業員の選択!$C$28,基本データ!$A$11:$AH$50,18,FALSE))</f>
        <v>小型移動式クレーン(5t未満)</v>
      </c>
      <c r="Y142" s="235"/>
      <c r="Z142" s="235"/>
      <c r="AA142" s="236"/>
      <c r="AB142" s="234" t="str">
        <f>IF(作業員の選択!$C$28="","",VLOOKUP(作業員の選択!$C$28,基本データ!$A$11:$AH$50,22,FALSE))</f>
        <v>第2種電気工事士</v>
      </c>
      <c r="AC142" s="236"/>
      <c r="AD142" s="285" t="s">
        <v>66</v>
      </c>
      <c r="AE142" s="286"/>
      <c r="AF142" s="223" t="str">
        <f>IF(作業員の選択!$C$28="","",VLOOKUP(作業員の選択!$C$28,基本データ!$A$11:$AH$50,29,FALSE))</f>
        <v>協会けんぽ</v>
      </c>
      <c r="AG142" s="223">
        <f>IF(作業員の選択!$C$28="","",VLOOKUP(作業員の選択!$C$28,基本データ!$A$11:$AH$50,30,FALSE))</f>
        <v>18</v>
      </c>
      <c r="AH142" s="264" t="str">
        <f>IF(作業員の選択!$C$28="","",IF(VLOOKUP(作業員の選択!$C$28,基本データ!$A$11:$AI$60,35,FALSE)="有","○",IF(VLOOKUP(作業員の選択!$C$28,基本データ!$A$11:$AI$60,35,FALSE)="","","")))</f>
        <v>○</v>
      </c>
    </row>
    <row r="143" spans="1:34" ht="9" customHeight="1" x14ac:dyDescent="0.15">
      <c r="B143" s="143"/>
      <c r="C143" s="241"/>
      <c r="D143" s="242"/>
      <c r="E143" s="243"/>
      <c r="F143" s="152"/>
      <c r="G143" s="267"/>
      <c r="H143" s="281"/>
      <c r="I143" s="282"/>
      <c r="J143" s="312"/>
      <c r="K143" s="197"/>
      <c r="L143" s="173"/>
      <c r="M143" s="174"/>
      <c r="N143" s="175"/>
      <c r="O143" s="201"/>
      <c r="P143" s="321"/>
      <c r="Q143" s="322"/>
      <c r="R143" s="323"/>
      <c r="S143" s="149"/>
      <c r="T143" s="301"/>
      <c r="U143" s="302"/>
      <c r="V143" s="253">
        <f>IF(作業員の選択!$C$28="","",VLOOKUP(作業員の選択!$C$28,基本データ!$A$11:$AH$50,15,FALSE))</f>
        <v>0</v>
      </c>
      <c r="W143" s="298"/>
      <c r="X143" s="253">
        <f>IF(作業員の選択!$C$28="","",VLOOKUP(作業員の選択!$C$28,基本データ!$A$11:$AH$50,19,FALSE))</f>
        <v>0</v>
      </c>
      <c r="Y143" s="255"/>
      <c r="Z143" s="255"/>
      <c r="AA143" s="254"/>
      <c r="AB143" s="253" t="str">
        <f>IF(作業員の選択!$C$28="","",VLOOKUP(作業員の選択!$C$28,基本データ!$A$11:$AH$50,23,FALSE))</f>
        <v>有線ﾃﾚﾋﾞｼﾞｮﾝ放送技術者</v>
      </c>
      <c r="AC143" s="254"/>
      <c r="AD143" s="281"/>
      <c r="AE143" s="282"/>
      <c r="AF143" s="224">
        <f>IF(作業員の選択!$C$18="","",VLOOKUP(作業員の選択!$C$18,基本データ!$A$11:$AH$50,25,FALSE))</f>
        <v>0</v>
      </c>
      <c r="AG143" s="224">
        <f>IF(作業員の選択!$C$18="","",VLOOKUP(作業員の選択!$C$18,基本データ!$A$11:$AH$50,25,FALSE))</f>
        <v>0</v>
      </c>
      <c r="AH143" s="265"/>
    </row>
    <row r="144" spans="1:34" ht="9" customHeight="1" x14ac:dyDescent="0.15">
      <c r="B144" s="402">
        <v>18</v>
      </c>
      <c r="C144" s="244" t="str">
        <f>IF(作業員の選択!$C$28="","",VLOOKUP(作業員の選択!$C$28,基本データ!$A$11:$AH$50,1,FALSE))</f>
        <v>青柳　八郎</v>
      </c>
      <c r="D144" s="245"/>
      <c r="E144" s="246"/>
      <c r="F144" s="331" t="str">
        <f>IF(作業員の選択!$C$28="","",VLOOKUP(作業員の選択!$C$28,基本データ!$A$11:$AH$50,3,FALSE))</f>
        <v>電工</v>
      </c>
      <c r="G144" s="267"/>
      <c r="H144" s="287"/>
      <c r="I144" s="288"/>
      <c r="J144" s="313"/>
      <c r="K144" s="186"/>
      <c r="L144" s="129"/>
      <c r="M144" s="130"/>
      <c r="N144" s="130"/>
      <c r="O144" s="131"/>
      <c r="P144" s="324"/>
      <c r="Q144" s="325"/>
      <c r="R144" s="326"/>
      <c r="S144" s="331" t="str">
        <f>IF(作業員の選択!$C$28="","",VLOOKUP(作業員の選択!$C$28,基本データ!$A$11:$AH$50,13,FALSE))</f>
        <v>B</v>
      </c>
      <c r="T144" s="303"/>
      <c r="U144" s="304"/>
      <c r="V144" s="253">
        <f>IF(作業員の選択!$C$28="","",VLOOKUP(作業員の選択!$C$28,基本データ!$A$11:$AH$50,16,FALSE))</f>
        <v>0</v>
      </c>
      <c r="W144" s="298"/>
      <c r="X144" s="253" t="str">
        <f>IF(作業員の選択!$C$28="","",VLOOKUP(作業員の選択!$C$28,基本データ!$A$11:$AH$50,20,FALSE))</f>
        <v>高所作業車(10m以上)</v>
      </c>
      <c r="Y144" s="255"/>
      <c r="Z144" s="255"/>
      <c r="AA144" s="254"/>
      <c r="AB144" s="253">
        <f>IF(作業員の選択!$C$28="","",VLOOKUP(作業員の選択!$C$28,基本データ!$A$11:$AH$50,24,FALSE))</f>
        <v>0</v>
      </c>
      <c r="AC144" s="254"/>
      <c r="AD144" s="287"/>
      <c r="AE144" s="288"/>
      <c r="AF144" s="223" t="str">
        <f>IF(作業員の選択!$C$28="","",VLOOKUP(作業員の選択!$C$28,基本データ!$A$11:$AH$50,31,FALSE))</f>
        <v>国民年金</v>
      </c>
      <c r="AG144" s="223" t="s">
        <v>405</v>
      </c>
      <c r="AH144" s="266"/>
    </row>
    <row r="145" spans="2:34" ht="9" customHeight="1" x14ac:dyDescent="0.15">
      <c r="B145" s="402"/>
      <c r="C145" s="247"/>
      <c r="D145" s="248"/>
      <c r="E145" s="249"/>
      <c r="F145" s="331"/>
      <c r="G145" s="267"/>
      <c r="H145" s="269">
        <f ca="1">IF(作業員の選択!$C$28="","　　年",VLOOKUP(作業員の選択!$C$28,基本データ!$A$11:$AK$50,37,FALSE))</f>
        <v>18</v>
      </c>
      <c r="I145" s="270"/>
      <c r="J145" s="275">
        <f ca="1">IF(作業員の選択!$C$28="","　歳",VLOOKUP(作業員の選択!$C$28,基本データ!$A$11:$AK$50,36,FALSE))</f>
        <v>46</v>
      </c>
      <c r="K145" s="198" t="str">
        <f>IF(作業員の選択!$C$28="","",VLOOKUP(作業員の選択!$C$28,基本データ!$A$11:$AH$50,8,FALSE))</f>
        <v>同上</v>
      </c>
      <c r="L145" s="314" t="s">
        <v>43</v>
      </c>
      <c r="M145" s="315"/>
      <c r="N145" s="332">
        <f>IF(作業員の選択!$C$28="","",VLOOKUP(作業員の選択!$C$28,基本データ!$A$11:$AH$50,9,FALSE))</f>
        <v>0</v>
      </c>
      <c r="O145" s="419"/>
      <c r="P145" s="327">
        <f>IF(作業員の選択!$C$28="","",VLOOKUP(作業員の選択!$C$28,基本データ!$A$11:$AH$50,11,FALSE))</f>
        <v>141</v>
      </c>
      <c r="Q145" s="334" t="s">
        <v>68</v>
      </c>
      <c r="R145" s="337">
        <f>IF(作業員の選択!$C$28="","",VLOOKUP(作業員の選択!$C$28,基本データ!$A$11:$AH$50,12,FALSE))</f>
        <v>90</v>
      </c>
      <c r="S145" s="331"/>
      <c r="T145" s="292"/>
      <c r="U145" s="293"/>
      <c r="V145" s="253">
        <f>IF(作業員の選択!$C$28="","",VLOOKUP(作業員の選択!$C$28,基本データ!$A$11:$AH$50,17,FALSE))</f>
        <v>0</v>
      </c>
      <c r="W145" s="298"/>
      <c r="X145" s="253">
        <f>IF(作業員の選択!$C$28="","",VLOOKUP(作業員の選択!$C$28,基本データ!$A$11:$AH$50,21,FALSE))</f>
        <v>0</v>
      </c>
      <c r="Y145" s="255"/>
      <c r="Z145" s="255"/>
      <c r="AA145" s="254"/>
      <c r="AB145" s="253">
        <f>IF(作業員の選択!$C$28="","",VLOOKUP(作業員の選択!$C$28,基本データ!$A$11:$AH$50,25,FALSE))</f>
        <v>0</v>
      </c>
      <c r="AC145" s="254"/>
      <c r="AD145" s="279" t="s">
        <v>66</v>
      </c>
      <c r="AE145" s="280"/>
      <c r="AF145" s="224">
        <f>IF(作業員の選択!$C$18="","",VLOOKUP(作業員の選択!$C$18,基本データ!$A$11:$AH$50,25,FALSE))</f>
        <v>0</v>
      </c>
      <c r="AG145" s="224"/>
      <c r="AH145" s="264" t="str">
        <f>IF(作業員の選択!$C$28="","",IF(VLOOKUP(作業員の選択!$C$28,基本データ!$A$11:$AI$60,35,FALSE)="有","",IF(VLOOKUP(作業員の選択!$C$28,基本データ!$A$11:$AI$60,35,FALSE)="無","○","")))</f>
        <v/>
      </c>
    </row>
    <row r="146" spans="2:34" ht="9" customHeight="1" x14ac:dyDescent="0.15">
      <c r="B146" s="142"/>
      <c r="C146" s="247"/>
      <c r="D146" s="248"/>
      <c r="E146" s="249"/>
      <c r="F146" s="141"/>
      <c r="G146" s="267"/>
      <c r="H146" s="271"/>
      <c r="I146" s="272"/>
      <c r="J146" s="276"/>
      <c r="K146" s="197"/>
      <c r="L146" s="173"/>
      <c r="M146" s="174"/>
      <c r="N146" s="178"/>
      <c r="O146" s="202"/>
      <c r="P146" s="328"/>
      <c r="Q146" s="335"/>
      <c r="R146" s="338"/>
      <c r="S146" s="141"/>
      <c r="T146" s="294"/>
      <c r="U146" s="295"/>
      <c r="V146" s="253"/>
      <c r="W146" s="254"/>
      <c r="X146" s="253"/>
      <c r="Y146" s="255"/>
      <c r="Z146" s="255"/>
      <c r="AA146" s="254"/>
      <c r="AB146" s="253"/>
      <c r="AC146" s="254"/>
      <c r="AD146" s="281"/>
      <c r="AE146" s="282"/>
      <c r="AF146" s="223">
        <f>IF(作業員の選択!$C$28="","",VLOOKUP(作業員の選択!$C$28,基本データ!$A$11:$AH$50,33,FALSE))</f>
        <v>0</v>
      </c>
      <c r="AG146" s="223">
        <f>IF(作業員の選択!$C$28="","",IF($AF$146="適用除外","－",VLOOKUP(作業員の選択!$C$28,基本データ!$A$11:$AH$50,34,FALSE)))</f>
        <v>1018</v>
      </c>
      <c r="AH146" s="265"/>
    </row>
    <row r="147" spans="2:34" ht="9" customHeight="1" x14ac:dyDescent="0.15">
      <c r="B147" s="81"/>
      <c r="C147" s="250"/>
      <c r="D147" s="251"/>
      <c r="E147" s="252"/>
      <c r="F147" s="82"/>
      <c r="G147" s="268"/>
      <c r="H147" s="273"/>
      <c r="I147" s="274"/>
      <c r="J147" s="277"/>
      <c r="K147" s="188"/>
      <c r="L147" s="132"/>
      <c r="M147" s="133"/>
      <c r="N147" s="133"/>
      <c r="O147" s="134"/>
      <c r="P147" s="329"/>
      <c r="Q147" s="336"/>
      <c r="R147" s="339"/>
      <c r="S147" s="83"/>
      <c r="T147" s="296"/>
      <c r="U147" s="297"/>
      <c r="V147" s="415"/>
      <c r="W147" s="416"/>
      <c r="X147" s="415"/>
      <c r="Y147" s="417"/>
      <c r="Z147" s="417"/>
      <c r="AA147" s="416"/>
      <c r="AB147" s="261"/>
      <c r="AC147" s="262"/>
      <c r="AD147" s="283"/>
      <c r="AE147" s="284"/>
      <c r="AF147" s="224">
        <f>IF(作業員の選択!$C$18="","",VLOOKUP(作業員の選択!$C$18,基本データ!$A$11:$AH$50,25,FALSE))</f>
        <v>0</v>
      </c>
      <c r="AG147" s="224">
        <f>IF(作業員の選択!$C$18="","",VLOOKUP(作業員の選択!$C$18,基本データ!$A$11:$AH$50,25,FALSE))</f>
        <v>0</v>
      </c>
      <c r="AH147" s="266"/>
    </row>
    <row r="148" spans="2:34" ht="9" customHeight="1" x14ac:dyDescent="0.15">
      <c r="B148" s="78"/>
      <c r="C148" s="238" t="str">
        <f>IF(作業員の選択!$C$29="","",VLOOKUP(作業員の選択!$C$29,基本データ!$A$11:$AH$50,2,FALSE))</f>
        <v>あおやぎ　くろう</v>
      </c>
      <c r="D148" s="239"/>
      <c r="E148" s="240"/>
      <c r="F148" s="84"/>
      <c r="G148" s="310"/>
      <c r="H148" s="285">
        <f>IF(作業員の選択!$C$29="","　　年　月　日",VLOOKUP(作業員の選択!$C$29,基本データ!$A$11:$AH$50,5,FALSE))</f>
        <v>37712</v>
      </c>
      <c r="I148" s="286"/>
      <c r="J148" s="311">
        <f>IF(作業員の選択!$C$29="","　　年　月　日",VLOOKUP(作業員の選択!$C$29,基本データ!$A$11:$AH$50,4,FALSE))</f>
        <v>29668</v>
      </c>
      <c r="K148" s="184" t="str">
        <f>IF(作業員の選択!$C$29="","",VLOOKUP(作業員の選択!$C$29,基本データ!$A$11:$AH$50,6,FALSE))</f>
        <v>長岡市小国町2-9</v>
      </c>
      <c r="L148" s="420" t="s">
        <v>43</v>
      </c>
      <c r="M148" s="421"/>
      <c r="N148" s="316" t="str">
        <f>IF(作業員の選択!$C$29="","",VLOOKUP(作業員の選択!$C$29,基本データ!$A$11:$AH$50,7,FALSE))</f>
        <v>0258-11-0019</v>
      </c>
      <c r="O148" s="418"/>
      <c r="P148" s="318">
        <f>IF(作業員の選択!$C$29="","",VLOOKUP(作業員の選択!$C$29,基本データ!$A$11:$AH$50,10,FALSE))</f>
        <v>44427</v>
      </c>
      <c r="Q148" s="319"/>
      <c r="R148" s="320"/>
      <c r="S148" s="80"/>
      <c r="T148" s="299"/>
      <c r="U148" s="300"/>
      <c r="V148" s="234" t="str">
        <f>IF(作業員の選択!$C$29="","",VLOOKUP(作業員の選択!$C$29,基本データ!$A$11:$AH$50,14,FALSE))</f>
        <v>職長訓練</v>
      </c>
      <c r="W148" s="305"/>
      <c r="X148" s="234" t="str">
        <f>IF(作業員の選択!$C$29="","",VLOOKUP(作業員の選択!$C$29,基本データ!$A$11:$AH$50,18,FALSE))</f>
        <v>小型移動式クレーン(5t未満)</v>
      </c>
      <c r="Y148" s="235"/>
      <c r="Z148" s="235"/>
      <c r="AA148" s="236"/>
      <c r="AB148" s="234" t="str">
        <f>IF(作業員の選択!$C$29="","",VLOOKUP(作業員の選択!$C$29,基本データ!$A$11:$AH$50,22,FALSE))</f>
        <v>第1種電気工事士</v>
      </c>
      <c r="AC148" s="236"/>
      <c r="AD148" s="285" t="s">
        <v>66</v>
      </c>
      <c r="AE148" s="286"/>
      <c r="AF148" s="223" t="str">
        <f>IF(作業員の選択!$C$29="","",VLOOKUP(作業員の選択!$C$29,基本データ!$A$11:$AH$50,29,FALSE))</f>
        <v>協会けんぽ</v>
      </c>
      <c r="AG148" s="223">
        <f>IF(作業員の選択!$C$29="","",VLOOKUP(作業員の選択!$C$29,基本データ!$A$11:$AH$50,30,FALSE))</f>
        <v>19</v>
      </c>
      <c r="AH148" s="264" t="str">
        <f>IF(作業員の選択!$C$29="","",IF(VLOOKUP(作業員の選択!$C$29,基本データ!$A$11:$AI$60,35,FALSE)="有","○",IF(VLOOKUP(作業員の選択!$C$29,基本データ!$A$11:$AI$60,35,FALSE)="","","")))</f>
        <v>○</v>
      </c>
    </row>
    <row r="149" spans="2:34" ht="9" customHeight="1" x14ac:dyDescent="0.15">
      <c r="B149" s="143"/>
      <c r="C149" s="241"/>
      <c r="D149" s="242"/>
      <c r="E149" s="243"/>
      <c r="F149" s="152"/>
      <c r="G149" s="267"/>
      <c r="H149" s="281"/>
      <c r="I149" s="282"/>
      <c r="J149" s="312"/>
      <c r="K149" s="197"/>
      <c r="L149" s="173"/>
      <c r="M149" s="174"/>
      <c r="N149" s="175"/>
      <c r="O149" s="201"/>
      <c r="P149" s="321"/>
      <c r="Q149" s="322"/>
      <c r="R149" s="323"/>
      <c r="S149" s="149"/>
      <c r="T149" s="301"/>
      <c r="U149" s="302"/>
      <c r="V149" s="253" t="str">
        <f>IF(作業員の選択!$C$29="","",VLOOKUP(作業員の選択!$C$29,基本データ!$A$11:$AH$50,15,FALSE))</f>
        <v>低圧電気取扱業務</v>
      </c>
      <c r="W149" s="298"/>
      <c r="X149" s="253" t="str">
        <f>IF(作業員の選択!$C$29="","",VLOOKUP(作業員の選択!$C$29,基本データ!$A$11:$AH$50,19,FALSE))</f>
        <v>玉掛作業者(1t以上)</v>
      </c>
      <c r="Y149" s="255"/>
      <c r="Z149" s="255"/>
      <c r="AA149" s="254"/>
      <c r="AB149" s="253">
        <f>IF(作業員の選択!$C$29="","",VLOOKUP(作業員の選択!$C$29,基本データ!$A$11:$AH$50,23,FALSE))</f>
        <v>0</v>
      </c>
      <c r="AC149" s="254"/>
      <c r="AD149" s="281"/>
      <c r="AE149" s="282"/>
      <c r="AF149" s="224">
        <f>IF(作業員の選択!$C$19="","",VLOOKUP(作業員の選択!$C$19,基本データ!$A$11:$AH$50,25,FALSE))</f>
        <v>0</v>
      </c>
      <c r="AG149" s="224">
        <f>IF(作業員の選択!$C$19="","",VLOOKUP(作業員の選択!$C$19,基本データ!$A$11:$AH$50,25,FALSE))</f>
        <v>0</v>
      </c>
      <c r="AH149" s="265"/>
    </row>
    <row r="150" spans="2:34" ht="9" customHeight="1" x14ac:dyDescent="0.15">
      <c r="B150" s="402">
        <v>19</v>
      </c>
      <c r="C150" s="244" t="str">
        <f>IF(作業員の選択!$C$29="","",VLOOKUP(作業員の選択!$C$29,基本データ!$A$11:$AH$50,1,FALSE))</f>
        <v>青柳　九郎</v>
      </c>
      <c r="D150" s="245"/>
      <c r="E150" s="246"/>
      <c r="F150" s="331" t="str">
        <f>IF(作業員の選択!$C$29="","",VLOOKUP(作業員の選択!$C$29,基本データ!$A$11:$AH$50,3,FALSE))</f>
        <v>電工</v>
      </c>
      <c r="G150" s="267"/>
      <c r="H150" s="287"/>
      <c r="I150" s="288"/>
      <c r="J150" s="313"/>
      <c r="K150" s="186"/>
      <c r="L150" s="129"/>
      <c r="M150" s="130"/>
      <c r="N150" s="130"/>
      <c r="O150" s="131"/>
      <c r="P150" s="324"/>
      <c r="Q150" s="325"/>
      <c r="R150" s="326"/>
      <c r="S150" s="331" t="str">
        <f>IF(作業員の選択!$C$29="","",VLOOKUP(作業員の選択!$C$29,基本データ!$A$11:$AH$50,13,FALSE))</f>
        <v>AB</v>
      </c>
      <c r="T150" s="303"/>
      <c r="U150" s="304"/>
      <c r="V150" s="253">
        <f>IF(作業員の選択!$C$29="","",VLOOKUP(作業員の選択!$C$29,基本データ!$A$11:$AH$50,16,FALSE))</f>
        <v>0</v>
      </c>
      <c r="W150" s="298"/>
      <c r="X150" s="253" t="str">
        <f>IF(作業員の選択!$C$29="","",VLOOKUP(作業員の選択!$C$29,基本データ!$A$11:$AH$50,20,FALSE))</f>
        <v>高所作業車(10m以上)</v>
      </c>
      <c r="Y150" s="255"/>
      <c r="Z150" s="255"/>
      <c r="AA150" s="254"/>
      <c r="AB150" s="253">
        <f>IF(作業員の選択!$C$29="","",VLOOKUP(作業員の選択!$C$29,基本データ!$A$11:$AH$50,24,FALSE))</f>
        <v>0</v>
      </c>
      <c r="AC150" s="254"/>
      <c r="AD150" s="287"/>
      <c r="AE150" s="288"/>
      <c r="AF150" s="223" t="str">
        <f>IF(作業員の選択!$C$29="","",VLOOKUP(作業員の選択!$C$29,基本データ!$A$11:$AH$50,31,FALSE))</f>
        <v>国民年金</v>
      </c>
      <c r="AG150" s="223" t="s">
        <v>405</v>
      </c>
      <c r="AH150" s="266"/>
    </row>
    <row r="151" spans="2:34" ht="9" customHeight="1" x14ac:dyDescent="0.15">
      <c r="B151" s="402"/>
      <c r="C151" s="247"/>
      <c r="D151" s="248"/>
      <c r="E151" s="249"/>
      <c r="F151" s="331"/>
      <c r="G151" s="267"/>
      <c r="H151" s="269">
        <f ca="1">IF(作業員の選択!$C$29="","　　年",VLOOKUP(作業員の選択!$C$29,基本データ!$A$11:$AK$50,37,FALSE))</f>
        <v>18</v>
      </c>
      <c r="I151" s="270"/>
      <c r="J151" s="275">
        <f ca="1">IF(作業員の選択!$C$29="","　歳",VLOOKUP(作業員の選択!$C$29,基本データ!$A$11:$AK$50,36,FALSE))</f>
        <v>40</v>
      </c>
      <c r="K151" s="198" t="str">
        <f>IF(作業員の選択!$C$29="","",VLOOKUP(作業員の選択!$C$29,基本データ!$A$11:$AH$50,8,FALSE))</f>
        <v>同上</v>
      </c>
      <c r="L151" s="314" t="s">
        <v>43</v>
      </c>
      <c r="M151" s="315"/>
      <c r="N151" s="332">
        <f>IF(作業員の選択!$C$29="","",VLOOKUP(作業員の選択!$C$29,基本データ!$A$11:$AH$50,9,FALSE))</f>
        <v>0</v>
      </c>
      <c r="O151" s="419"/>
      <c r="P151" s="327">
        <f>IF(作業員の選択!$C$29="","",VLOOKUP(作業員の選択!$C$29,基本データ!$A$11:$AH$50,11,FALSE))</f>
        <v>117</v>
      </c>
      <c r="Q151" s="334" t="s">
        <v>68</v>
      </c>
      <c r="R151" s="337">
        <f>IF(作業員の選択!$C$29="","",VLOOKUP(作業員の選択!$C$29,基本データ!$A$11:$AH$50,12,FALSE))</f>
        <v>66</v>
      </c>
      <c r="S151" s="331"/>
      <c r="T151" s="292"/>
      <c r="U151" s="293"/>
      <c r="V151" s="253">
        <f>IF(作業員の選択!$C$29="","",VLOOKUP(作業員の選択!$C$29,基本データ!$A$11:$AH$50,17,FALSE))</f>
        <v>0</v>
      </c>
      <c r="W151" s="298"/>
      <c r="X151" s="253">
        <f>IF(作業員の選択!$C$29="","",VLOOKUP(作業員の選択!$C$29,基本データ!$A$11:$AH$50,21,FALSE))</f>
        <v>0</v>
      </c>
      <c r="Y151" s="255"/>
      <c r="Z151" s="255"/>
      <c r="AA151" s="254"/>
      <c r="AB151" s="253">
        <f>IF(作業員の選択!$C$29="","",VLOOKUP(作業員の選択!$C$29,基本データ!$A$11:$AH$50,25,FALSE))</f>
        <v>0</v>
      </c>
      <c r="AC151" s="254"/>
      <c r="AD151" s="279" t="s">
        <v>66</v>
      </c>
      <c r="AE151" s="280"/>
      <c r="AF151" s="224">
        <f>IF(作業員の選択!$C$19="","",VLOOKUP(作業員の選択!$C$19,基本データ!$A$11:$AH$50,25,FALSE))</f>
        <v>0</v>
      </c>
      <c r="AG151" s="224"/>
      <c r="AH151" s="264" t="str">
        <f>IF(作業員の選択!$C$29="","",IF(VLOOKUP(作業員の選択!$C$29,基本データ!$A$11:$AI$60,35,FALSE)="有","",IF(VLOOKUP(作業員の選択!$C$29,基本データ!$A$11:$AI$60,35,FALSE)="無","○","")))</f>
        <v/>
      </c>
    </row>
    <row r="152" spans="2:34" ht="9" customHeight="1" x14ac:dyDescent="0.15">
      <c r="B152" s="142"/>
      <c r="C152" s="247"/>
      <c r="D152" s="248"/>
      <c r="E152" s="249"/>
      <c r="F152" s="141"/>
      <c r="G152" s="267"/>
      <c r="H152" s="271"/>
      <c r="I152" s="272"/>
      <c r="J152" s="276"/>
      <c r="K152" s="197"/>
      <c r="L152" s="173"/>
      <c r="M152" s="174"/>
      <c r="N152" s="178"/>
      <c r="O152" s="202"/>
      <c r="P152" s="328"/>
      <c r="Q152" s="335"/>
      <c r="R152" s="338"/>
      <c r="S152" s="141"/>
      <c r="T152" s="294"/>
      <c r="U152" s="295"/>
      <c r="V152" s="253"/>
      <c r="W152" s="254"/>
      <c r="X152" s="253"/>
      <c r="Y152" s="255"/>
      <c r="Z152" s="255"/>
      <c r="AA152" s="254"/>
      <c r="AB152" s="253"/>
      <c r="AC152" s="254"/>
      <c r="AD152" s="281"/>
      <c r="AE152" s="282"/>
      <c r="AF152" s="223">
        <f>IF(作業員の選択!$C$29="","",VLOOKUP(作業員の選択!$C$29,基本データ!$A$11:$AH$50,33,FALSE))</f>
        <v>0</v>
      </c>
      <c r="AG152" s="223">
        <f>IF(作業員の選択!$C$29="","",IF($AF$152="適用除外","－",VLOOKUP(作業員の選択!$C$29,基本データ!$A$11:$AH$50,34,FALSE)))</f>
        <v>1019</v>
      </c>
      <c r="AH152" s="265"/>
    </row>
    <row r="153" spans="2:34" ht="9" customHeight="1" x14ac:dyDescent="0.15">
      <c r="B153" s="81"/>
      <c r="C153" s="250"/>
      <c r="D153" s="251"/>
      <c r="E153" s="252"/>
      <c r="F153" s="82"/>
      <c r="G153" s="268"/>
      <c r="H153" s="273"/>
      <c r="I153" s="274"/>
      <c r="J153" s="277"/>
      <c r="K153" s="188"/>
      <c r="L153" s="132"/>
      <c r="M153" s="133"/>
      <c r="N153" s="133"/>
      <c r="O153" s="134"/>
      <c r="P153" s="329"/>
      <c r="Q153" s="336"/>
      <c r="R153" s="339"/>
      <c r="S153" s="83"/>
      <c r="T153" s="296"/>
      <c r="U153" s="297"/>
      <c r="V153" s="415"/>
      <c r="W153" s="416"/>
      <c r="X153" s="415"/>
      <c r="Y153" s="417"/>
      <c r="Z153" s="417"/>
      <c r="AA153" s="416"/>
      <c r="AB153" s="261"/>
      <c r="AC153" s="262"/>
      <c r="AD153" s="283"/>
      <c r="AE153" s="284"/>
      <c r="AF153" s="224">
        <f>IF(作業員の選択!$C$19="","",VLOOKUP(作業員の選択!$C$19,基本データ!$A$11:$AH$50,25,FALSE))</f>
        <v>0</v>
      </c>
      <c r="AG153" s="224">
        <f>IF(作業員の選択!$C$19="","",VLOOKUP(作業員の選択!$C$19,基本データ!$A$11:$AH$50,25,FALSE))</f>
        <v>0</v>
      </c>
      <c r="AH153" s="266"/>
    </row>
    <row r="154" spans="2:34" ht="9" customHeight="1" x14ac:dyDescent="0.15">
      <c r="B154" s="78"/>
      <c r="C154" s="238" t="str">
        <f>IF(作業員の選択!$C$30="","",VLOOKUP(作業員の選択!$C$30,基本データ!$A$11:$AH$50,2,FALSE))</f>
        <v>あおやぎ　じゅうろう</v>
      </c>
      <c r="D154" s="239"/>
      <c r="E154" s="240"/>
      <c r="F154" s="84"/>
      <c r="G154" s="310"/>
      <c r="H154" s="285">
        <f>IF(作業員の選択!$C$30="","　　年　月　日",VLOOKUP(作業員の選択!$C$30,基本データ!$A$11:$AH$50,5,FALSE))</f>
        <v>37893</v>
      </c>
      <c r="I154" s="286"/>
      <c r="J154" s="311">
        <f>IF(作業員の選択!$C$30="","　　年　月　日",VLOOKUP(作業員の選択!$C$30,基本データ!$A$11:$AH$50,4,FALSE))</f>
        <v>24957</v>
      </c>
      <c r="K154" s="184" t="str">
        <f>IF(作業員の選択!$C$30="","",VLOOKUP(作業員の選択!$C$30,基本データ!$A$11:$AH$50,6,FALSE))</f>
        <v>長岡市小国町2-10</v>
      </c>
      <c r="L154" s="420" t="s">
        <v>43</v>
      </c>
      <c r="M154" s="421"/>
      <c r="N154" s="316" t="str">
        <f>IF(作業員の選択!$C$30="","",VLOOKUP(作業員の選択!$C$30,基本データ!$A$11:$AH$50,7,FALSE))</f>
        <v>0258-11-0020</v>
      </c>
      <c r="O154" s="418"/>
      <c r="P154" s="318">
        <f>IF(作業員の選択!$C$30="","",VLOOKUP(作業員の選択!$C$30,基本データ!$A$11:$AH$50,10,FALSE))</f>
        <v>44427</v>
      </c>
      <c r="Q154" s="319"/>
      <c r="R154" s="320"/>
      <c r="S154" s="80"/>
      <c r="T154" s="299"/>
      <c r="U154" s="300"/>
      <c r="V154" s="234">
        <f>IF(作業員の選択!$C$30="","",VLOOKUP(作業員の選択!$C$30,基本データ!$A$11:$AH$50,14,FALSE))</f>
        <v>0</v>
      </c>
      <c r="W154" s="305"/>
      <c r="X154" s="234" t="str">
        <f>IF(作業員の選択!$C$30="","",VLOOKUP(作業員の選択!$C$30,基本データ!$A$11:$AH$50,18,FALSE))</f>
        <v>小型移動式クレーン(5t未満)</v>
      </c>
      <c r="Y154" s="235"/>
      <c r="Z154" s="235"/>
      <c r="AA154" s="236"/>
      <c r="AB154" s="234" t="str">
        <f>IF(作業員の選択!$C$30="","",VLOOKUP(作業員の選択!$C$30,基本データ!$A$11:$AH$50,22,FALSE))</f>
        <v>第1種電気工事士</v>
      </c>
      <c r="AC154" s="236"/>
      <c r="AD154" s="285" t="s">
        <v>66</v>
      </c>
      <c r="AE154" s="286"/>
      <c r="AF154" s="223" t="str">
        <f>IF(作業員の選択!$C$30="","",VLOOKUP(作業員の選択!$C$30,基本データ!$A$11:$AH$50,29,FALSE))</f>
        <v>協会けんぽ</v>
      </c>
      <c r="AG154" s="223">
        <f>IF(作業員の選択!$C$30="","",VLOOKUP(作業員の選択!$C$30,基本データ!$A$11:$AH$50,30,FALSE))</f>
        <v>20</v>
      </c>
      <c r="AH154" s="264" t="str">
        <f>IF(作業員の選択!$C$30="","",IF(VLOOKUP(作業員の選択!$C$30,基本データ!$A$11:$AI$60,35,FALSE)="有","○",IF(VLOOKUP(作業員の選択!$C$30,基本データ!$A$11:$AI$60,35,FALSE)="","","")))</f>
        <v>○</v>
      </c>
    </row>
    <row r="155" spans="2:34" ht="9" customHeight="1" x14ac:dyDescent="0.15">
      <c r="B155" s="143"/>
      <c r="C155" s="241"/>
      <c r="D155" s="242"/>
      <c r="E155" s="243"/>
      <c r="F155" s="152"/>
      <c r="G155" s="267"/>
      <c r="H155" s="281"/>
      <c r="I155" s="282"/>
      <c r="J155" s="312"/>
      <c r="K155" s="197"/>
      <c r="L155" s="173"/>
      <c r="M155" s="174"/>
      <c r="N155" s="175"/>
      <c r="O155" s="201"/>
      <c r="P155" s="321"/>
      <c r="Q155" s="322"/>
      <c r="R155" s="323"/>
      <c r="S155" s="149"/>
      <c r="T155" s="301"/>
      <c r="U155" s="302"/>
      <c r="V155" s="253">
        <f>IF(作業員の選択!$C$30="","",VLOOKUP(作業員の選択!$C$30,基本データ!$A$11:$AH$50,15,FALSE))</f>
        <v>0</v>
      </c>
      <c r="W155" s="298"/>
      <c r="X155" s="253" t="str">
        <f>IF(作業員の選択!$C$30="","",VLOOKUP(作業員の選択!$C$30,基本データ!$A$11:$AH$50,19,FALSE))</f>
        <v>玉掛作業者(1t以上)</v>
      </c>
      <c r="Y155" s="255"/>
      <c r="Z155" s="255"/>
      <c r="AA155" s="254"/>
      <c r="AB155" s="253" t="str">
        <f>IF(作業員の選択!$C$30="","",VLOOKUP(作業員の選択!$C$30,基本データ!$A$11:$AH$50,23,FALSE))</f>
        <v>1級電気施工管理</v>
      </c>
      <c r="AC155" s="254"/>
      <c r="AD155" s="281"/>
      <c r="AE155" s="282"/>
      <c r="AF155" s="224">
        <f>IF(作業員の選択!$C$20="","",VLOOKUP(作業員の選択!$C$20,基本データ!$A$11:$AH$50,25,FALSE))</f>
        <v>0</v>
      </c>
      <c r="AG155" s="224">
        <f>IF(作業員の選択!$C$20="","",VLOOKUP(作業員の選択!$C$20,基本データ!$A$11:$AH$50,25,FALSE))</f>
        <v>0</v>
      </c>
      <c r="AH155" s="265"/>
    </row>
    <row r="156" spans="2:34" ht="9" customHeight="1" x14ac:dyDescent="0.15">
      <c r="B156" s="402">
        <v>20</v>
      </c>
      <c r="C156" s="244" t="str">
        <f>IF(作業員の選択!$C$30="","",VLOOKUP(作業員の選択!$C$30,基本データ!$A$11:$AH$50,1,FALSE))</f>
        <v>青柳　十郎</v>
      </c>
      <c r="D156" s="245"/>
      <c r="E156" s="246"/>
      <c r="F156" s="331" t="str">
        <f>IF(作業員の選択!$C$30="","",VLOOKUP(作業員の選択!$C$30,基本データ!$A$11:$AH$50,3,FALSE))</f>
        <v>電工</v>
      </c>
      <c r="G156" s="267"/>
      <c r="H156" s="287"/>
      <c r="I156" s="288"/>
      <c r="J156" s="313"/>
      <c r="K156" s="186"/>
      <c r="L156" s="129"/>
      <c r="M156" s="130"/>
      <c r="N156" s="130"/>
      <c r="O156" s="131"/>
      <c r="P156" s="324"/>
      <c r="Q156" s="325"/>
      <c r="R156" s="326"/>
      <c r="S156" s="331" t="str">
        <f>IF(作業員の選択!$C$30="","",VLOOKUP(作業員の選択!$C$30,基本データ!$A$11:$AH$50,13,FALSE))</f>
        <v>O</v>
      </c>
      <c r="T156" s="303"/>
      <c r="U156" s="304"/>
      <c r="V156" s="253">
        <f>IF(作業員の選択!$C$30="","",VLOOKUP(作業員の選択!$C$30,基本データ!$A$11:$AH$50,16,FALSE))</f>
        <v>0</v>
      </c>
      <c r="W156" s="298"/>
      <c r="X156" s="253" t="str">
        <f>IF(作業員の選択!$C$30="","",VLOOKUP(作業員の選択!$C$30,基本データ!$A$11:$AH$50,20,FALSE))</f>
        <v>高所作業車(10m以上)</v>
      </c>
      <c r="Y156" s="255"/>
      <c r="Z156" s="255"/>
      <c r="AA156" s="254"/>
      <c r="AB156" s="253" t="str">
        <f>IF(作業員の選択!$C$30="","",VLOOKUP(作業員の選択!$C$30,基本データ!$A$11:$AH$50,24,FALSE))</f>
        <v>有線ﾃﾚﾋﾞｼﾞｮﾝ放送技術者</v>
      </c>
      <c r="AC156" s="254"/>
      <c r="AD156" s="287"/>
      <c r="AE156" s="288"/>
      <c r="AF156" s="223" t="str">
        <f>IF(作業員の選択!$C$30="","",VLOOKUP(作業員の選択!$C$30,基本データ!$A$11:$AH$50,31,FALSE))</f>
        <v>国民年金</v>
      </c>
      <c r="AG156" s="223" t="s">
        <v>405</v>
      </c>
      <c r="AH156" s="266"/>
    </row>
    <row r="157" spans="2:34" ht="9" customHeight="1" x14ac:dyDescent="0.15">
      <c r="B157" s="402"/>
      <c r="C157" s="247"/>
      <c r="D157" s="248"/>
      <c r="E157" s="249"/>
      <c r="F157" s="331"/>
      <c r="G157" s="267"/>
      <c r="H157" s="269">
        <f ca="1">IF(作業員の選択!$C$30="","　　年",VLOOKUP(作業員の選択!$C$30,基本データ!$A$11:$AK$50,37,FALSE))</f>
        <v>20</v>
      </c>
      <c r="I157" s="270"/>
      <c r="J157" s="275">
        <f ca="1">IF(作業員の選択!$C$30="","　歳",VLOOKUP(作業員の選択!$C$30,基本データ!$A$11:$AK$50,36,FALSE))</f>
        <v>53</v>
      </c>
      <c r="K157" s="198" t="str">
        <f>IF(作業員の選択!$C$30="","",VLOOKUP(作業員の選択!$C$30,基本データ!$A$11:$AH$50,8,FALSE))</f>
        <v>同上</v>
      </c>
      <c r="L157" s="314" t="s">
        <v>43</v>
      </c>
      <c r="M157" s="315"/>
      <c r="N157" s="332">
        <f>IF(作業員の選択!$C$30="","",VLOOKUP(作業員の選択!$C$30,基本データ!$A$11:$AH$50,9,FALSE))</f>
        <v>0</v>
      </c>
      <c r="O157" s="419"/>
      <c r="P157" s="327">
        <f>IF(作業員の選択!$C$30="","",VLOOKUP(作業員の選択!$C$30,基本データ!$A$11:$AH$50,11,FALSE))</f>
        <v>101</v>
      </c>
      <c r="Q157" s="334" t="s">
        <v>68</v>
      </c>
      <c r="R157" s="337">
        <f>IF(作業員の選択!$C$30="","",VLOOKUP(作業員の選択!$C$30,基本データ!$A$11:$AH$50,12,FALSE))</f>
        <v>66</v>
      </c>
      <c r="S157" s="331"/>
      <c r="T157" s="292"/>
      <c r="U157" s="293"/>
      <c r="V157" s="253">
        <f>IF(作業員の選択!$C$30="","",VLOOKUP(作業員の選択!$C$30,基本データ!$A$11:$AH$50,17,FALSE))</f>
        <v>0</v>
      </c>
      <c r="W157" s="298"/>
      <c r="X157" s="253" t="str">
        <f>IF(作業員の選択!$C$30="","",VLOOKUP(作業員の選択!$C$30,基本データ!$A$11:$AH$50,21,FALSE))</f>
        <v>光接続技術講習</v>
      </c>
      <c r="Y157" s="255"/>
      <c r="Z157" s="255"/>
      <c r="AA157" s="254"/>
      <c r="AB157" s="253">
        <f>IF(作業員の選択!$C$30="","",VLOOKUP(作業員の選択!$C$30,基本データ!$A$11:$AH$50,25,FALSE))</f>
        <v>0</v>
      </c>
      <c r="AC157" s="254"/>
      <c r="AD157" s="279" t="s">
        <v>66</v>
      </c>
      <c r="AE157" s="280"/>
      <c r="AF157" s="224">
        <f>IF(作業員の選択!$C$20="","",VLOOKUP(作業員の選択!$C$20,基本データ!$A$11:$AH$50,25,FALSE))</f>
        <v>0</v>
      </c>
      <c r="AG157" s="224"/>
      <c r="AH157" s="264" t="str">
        <f>IF(作業員の選択!$C$30="","",IF(VLOOKUP(作業員の選択!$C$30,基本データ!$A$11:$AI$60,35,FALSE)="有","",IF(VLOOKUP(作業員の選択!$C$30,基本データ!$A$11:$AI$60,35,FALSE)="無","○","")))</f>
        <v/>
      </c>
    </row>
    <row r="158" spans="2:34" ht="9" customHeight="1" x14ac:dyDescent="0.15">
      <c r="B158" s="142"/>
      <c r="C158" s="247"/>
      <c r="D158" s="248"/>
      <c r="E158" s="249"/>
      <c r="F158" s="141"/>
      <c r="G158" s="267"/>
      <c r="H158" s="271"/>
      <c r="I158" s="272"/>
      <c r="J158" s="276"/>
      <c r="K158" s="197"/>
      <c r="L158" s="173"/>
      <c r="M158" s="174"/>
      <c r="N158" s="178"/>
      <c r="O158" s="202"/>
      <c r="P158" s="328"/>
      <c r="Q158" s="335"/>
      <c r="R158" s="338"/>
      <c r="S158" s="141"/>
      <c r="T158" s="294"/>
      <c r="U158" s="295"/>
      <c r="V158" s="253"/>
      <c r="W158" s="254"/>
      <c r="X158" s="253"/>
      <c r="Y158" s="255"/>
      <c r="Z158" s="255"/>
      <c r="AA158" s="254"/>
      <c r="AB158" s="253"/>
      <c r="AC158" s="254"/>
      <c r="AD158" s="281"/>
      <c r="AE158" s="282"/>
      <c r="AF158" s="223">
        <f>IF(作業員の選択!$C$30="","",VLOOKUP(作業員の選択!$C$30,基本データ!$A$11:$AH$50,33,FALSE))</f>
        <v>0</v>
      </c>
      <c r="AG158" s="223">
        <f>IF(作業員の選択!$C$30="","",IF($AF$158="適用除外","－",VLOOKUP(作業員の選択!$C$30,基本データ!$A$11:$AH$50,34,FALSE)))</f>
        <v>1020</v>
      </c>
      <c r="AH158" s="265"/>
    </row>
    <row r="159" spans="2:34" ht="9" customHeight="1" x14ac:dyDescent="0.15">
      <c r="B159" s="81"/>
      <c r="C159" s="250"/>
      <c r="D159" s="251"/>
      <c r="E159" s="252"/>
      <c r="F159" s="82"/>
      <c r="G159" s="268"/>
      <c r="H159" s="273"/>
      <c r="I159" s="274"/>
      <c r="J159" s="277"/>
      <c r="K159" s="188"/>
      <c r="L159" s="132"/>
      <c r="M159" s="133"/>
      <c r="N159" s="133"/>
      <c r="O159" s="134"/>
      <c r="P159" s="329"/>
      <c r="Q159" s="336"/>
      <c r="R159" s="339"/>
      <c r="S159" s="83"/>
      <c r="T159" s="296"/>
      <c r="U159" s="297"/>
      <c r="V159" s="415"/>
      <c r="W159" s="416"/>
      <c r="X159" s="415"/>
      <c r="Y159" s="417"/>
      <c r="Z159" s="417"/>
      <c r="AA159" s="416"/>
      <c r="AB159" s="261"/>
      <c r="AC159" s="262"/>
      <c r="AD159" s="283"/>
      <c r="AE159" s="284"/>
      <c r="AF159" s="224">
        <f>IF(作業員の選択!$C$20="","",VLOOKUP(作業員の選択!$C$20,基本データ!$A$11:$AH$50,25,FALSE))</f>
        <v>0</v>
      </c>
      <c r="AG159" s="224">
        <f>IF(作業員の選択!$C$20="","",VLOOKUP(作業員の選択!$C$20,基本データ!$A$11:$AH$50,25,FALSE))</f>
        <v>0</v>
      </c>
      <c r="AH159" s="266"/>
    </row>
    <row r="160" spans="2:34" x14ac:dyDescent="0.15">
      <c r="B160" s="137" t="s">
        <v>69</v>
      </c>
      <c r="C160" s="137" t="s">
        <v>70</v>
      </c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137" t="s">
        <v>71</v>
      </c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15">
      <c r="B161" s="87"/>
      <c r="C161" s="137" t="s">
        <v>72</v>
      </c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137" t="s">
        <v>73</v>
      </c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15">
      <c r="B162" s="87"/>
      <c r="C162" s="137" t="s">
        <v>74</v>
      </c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137" t="s">
        <v>75</v>
      </c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15">
      <c r="B163" s="87"/>
      <c r="C163" s="88" t="s">
        <v>76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87"/>
      <c r="P163" s="87"/>
      <c r="Q163" s="87"/>
      <c r="R163" s="137" t="s">
        <v>388</v>
      </c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15">
      <c r="B164" s="87"/>
      <c r="C164" s="88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87"/>
      <c r="P164" s="87"/>
      <c r="Q164" s="87"/>
      <c r="R164" s="137" t="s">
        <v>389</v>
      </c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15">
      <c r="B165" s="87"/>
      <c r="C165" s="88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87"/>
      <c r="P165" s="87"/>
      <c r="Q165" s="87"/>
      <c r="R165" s="137" t="s">
        <v>390</v>
      </c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15">
      <c r="B166" s="87"/>
      <c r="C166" s="88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87"/>
      <c r="P166" s="87"/>
      <c r="Q166" s="87"/>
      <c r="R166" s="137" t="s">
        <v>391</v>
      </c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15">
      <c r="B167" s="87"/>
      <c r="C167" s="88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87"/>
      <c r="P167" s="87"/>
      <c r="Q167" s="87"/>
      <c r="R167" s="137" t="s">
        <v>392</v>
      </c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15">
      <c r="B168" s="87"/>
      <c r="C168" s="88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87"/>
      <c r="P168" s="87"/>
      <c r="Q168" s="87"/>
      <c r="R168" s="137" t="s">
        <v>393</v>
      </c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15">
      <c r="B169" s="87"/>
      <c r="C169" s="88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87"/>
      <c r="P169" s="87"/>
      <c r="Q169" s="87"/>
      <c r="R169" s="137" t="s">
        <v>394</v>
      </c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15">
      <c r="B170" s="8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87"/>
      <c r="P170" s="87"/>
      <c r="Q170" s="87"/>
      <c r="R170" s="137" t="s">
        <v>395</v>
      </c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15">
      <c r="B171" s="87"/>
      <c r="C171" s="88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15">
      <c r="B172" s="8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ht="18.75" customHeight="1" x14ac:dyDescent="0.15">
      <c r="B173" s="8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ht="13.5" customHeight="1" x14ac:dyDescent="0.15">
      <c r="A174" s="410" t="s">
        <v>24</v>
      </c>
      <c r="B174" s="411"/>
      <c r="C174" s="411"/>
      <c r="D174" s="412"/>
      <c r="E174" s="56"/>
      <c r="F174" s="56"/>
      <c r="G174" s="56"/>
      <c r="I174" s="57"/>
      <c r="J174" s="413" t="s">
        <v>26</v>
      </c>
      <c r="K174" s="414"/>
      <c r="L174" s="414"/>
      <c r="M174" s="414"/>
      <c r="N174" s="414"/>
      <c r="O174" s="57"/>
      <c r="P174" s="57"/>
      <c r="Q174" s="57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</row>
    <row r="175" spans="1:31" ht="13.5" customHeight="1" x14ac:dyDescent="0.15">
      <c r="B175" s="56"/>
      <c r="C175" s="56"/>
      <c r="D175" s="56"/>
      <c r="E175" s="56"/>
      <c r="F175" s="56"/>
      <c r="G175" s="56"/>
      <c r="H175" s="57"/>
      <c r="I175" s="57"/>
      <c r="J175" s="414"/>
      <c r="K175" s="414"/>
      <c r="L175" s="414"/>
      <c r="M175" s="414"/>
      <c r="N175" s="414"/>
      <c r="O175" s="57"/>
      <c r="P175" s="57"/>
      <c r="Q175" s="57"/>
      <c r="R175" s="56"/>
      <c r="S175" s="56"/>
      <c r="T175" s="56"/>
      <c r="U175" s="56"/>
      <c r="V175" s="56"/>
      <c r="W175" s="56"/>
      <c r="X175" s="56"/>
      <c r="Y175" s="391" t="s">
        <v>27</v>
      </c>
      <c r="Z175" s="392"/>
      <c r="AA175" s="164"/>
      <c r="AB175" s="165"/>
      <c r="AC175" s="58"/>
      <c r="AD175" s="58"/>
      <c r="AE175" s="59"/>
    </row>
    <row r="176" spans="1:31" ht="13.5" customHeight="1" x14ac:dyDescent="0.15">
      <c r="B176" s="56"/>
      <c r="C176" s="56"/>
      <c r="D176" s="370" t="str">
        <f>作業員の選択!$G$13</f>
        <v>越路中学校電気設備工事</v>
      </c>
      <c r="E176" s="371"/>
      <c r="F176" s="371"/>
      <c r="G176" s="371"/>
      <c r="H176" s="371"/>
      <c r="I176" s="371"/>
      <c r="J176" s="56"/>
      <c r="K176" s="373">
        <f ca="1">IF(作業員の選択!$G$17="",TODAY(),作業員の選択!$G$17)</f>
        <v>44197</v>
      </c>
      <c r="L176" s="373"/>
      <c r="M176" s="373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308" t="s">
        <v>28</v>
      </c>
      <c r="Z176" s="309"/>
      <c r="AA176" s="73"/>
      <c r="AB176" s="74"/>
      <c r="AC176" s="60"/>
      <c r="AD176" s="60"/>
      <c r="AE176" s="61"/>
    </row>
    <row r="177" spans="1:34" ht="13.5" customHeight="1" x14ac:dyDescent="0.15">
      <c r="A177" s="405" t="s">
        <v>17</v>
      </c>
      <c r="B177" s="405"/>
      <c r="C177" s="405"/>
      <c r="D177" s="372"/>
      <c r="E177" s="372"/>
      <c r="F177" s="372"/>
      <c r="G177" s="372"/>
      <c r="H177" s="372"/>
      <c r="I177" s="372"/>
      <c r="J177" s="62"/>
      <c r="K177" s="406"/>
      <c r="L177" s="406"/>
      <c r="M177" s="406"/>
      <c r="N177" s="56"/>
      <c r="O177" s="56"/>
      <c r="P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291">
        <f>IF(作業員の選択!$G$20="","令和  年  月  日",作業員の選択!$G$20)</f>
        <v>44197</v>
      </c>
      <c r="AG177" s="291"/>
      <c r="AH177" s="291"/>
    </row>
    <row r="178" spans="1:34" x14ac:dyDescent="0.15">
      <c r="B178" s="56"/>
      <c r="C178" s="56"/>
      <c r="D178" s="407" t="str">
        <f>作業員の選択!$G$15</f>
        <v>白井　太郎</v>
      </c>
      <c r="E178" s="407"/>
      <c r="F178" s="407"/>
      <c r="G178" s="409" t="s">
        <v>29</v>
      </c>
      <c r="H178" s="63"/>
      <c r="I178" s="154"/>
      <c r="J178" s="56"/>
      <c r="K178" s="56"/>
      <c r="L178" s="56"/>
      <c r="M178" s="56"/>
      <c r="N178" s="56"/>
      <c r="O178" s="256" t="s">
        <v>32</v>
      </c>
      <c r="P178" s="256"/>
      <c r="Q178" s="257" t="str">
        <f>作業員の選択!$G$23</f>
        <v>大手ゼネコン株式会社</v>
      </c>
      <c r="R178" s="257"/>
      <c r="S178" s="257"/>
      <c r="T178" s="257"/>
      <c r="U178" s="257"/>
      <c r="V178" s="56"/>
      <c r="W178" s="56"/>
      <c r="X178" s="56"/>
      <c r="Y178" s="56"/>
      <c r="Z178" s="56"/>
      <c r="AB178" s="138" t="s">
        <v>15</v>
      </c>
      <c r="AC178" s="65" t="str">
        <f>作業員の選択!$E$25</f>
        <v>二</v>
      </c>
      <c r="AD178" s="64" t="s">
        <v>166</v>
      </c>
      <c r="AE178" s="259" t="str">
        <f>作業員の選択!$G$25</f>
        <v>シライ電設株式会社</v>
      </c>
      <c r="AF178" s="259"/>
      <c r="AG178" s="259"/>
    </row>
    <row r="179" spans="1:34" ht="12" customHeight="1" x14ac:dyDescent="0.15">
      <c r="A179" s="405" t="s">
        <v>30</v>
      </c>
      <c r="B179" s="405"/>
      <c r="C179" s="405"/>
      <c r="D179" s="408"/>
      <c r="E179" s="408"/>
      <c r="F179" s="408"/>
      <c r="G179" s="232"/>
      <c r="H179" s="154"/>
      <c r="I179" s="166" t="s">
        <v>31</v>
      </c>
      <c r="J179" s="56"/>
      <c r="K179" s="56"/>
      <c r="L179" s="56"/>
      <c r="O179" s="369" t="s">
        <v>34</v>
      </c>
      <c r="P179" s="369"/>
      <c r="Q179" s="258"/>
      <c r="R179" s="258"/>
      <c r="S179" s="258"/>
      <c r="T179" s="258"/>
      <c r="U179" s="258"/>
      <c r="V179" s="67" t="s">
        <v>9</v>
      </c>
      <c r="AC179" s="260" t="s">
        <v>36</v>
      </c>
      <c r="AD179" s="260"/>
      <c r="AE179" s="258"/>
      <c r="AF179" s="258"/>
      <c r="AG179" s="258"/>
      <c r="AH179" s="67" t="s">
        <v>9</v>
      </c>
    </row>
    <row r="180" spans="1:34" ht="13.5" customHeight="1" x14ac:dyDescent="0.15">
      <c r="B180" s="56"/>
      <c r="C180" s="56"/>
      <c r="D180" s="56"/>
      <c r="E180" s="56"/>
      <c r="F180" s="56"/>
      <c r="G180" s="56"/>
      <c r="H180" s="56"/>
      <c r="I180" s="166" t="s">
        <v>33</v>
      </c>
      <c r="J180" s="56"/>
      <c r="K180" s="56"/>
      <c r="L180" s="56"/>
      <c r="U180" s="155" t="s">
        <v>397</v>
      </c>
      <c r="V180" s="156" t="str">
        <f>IF(作業員の選択!$M$23="","",IF(作業員の選択!$M$23="有","○",IF(作業員の選択!$M$23="無","")))</f>
        <v/>
      </c>
      <c r="W180" s="156" t="str">
        <f>IF(作業員の選択!$M$23="","",IF(作業員の選択!$M$23="有","",IF(作業員の選択!$M$23="無","○")))</f>
        <v/>
      </c>
      <c r="X180" s="55" t="s">
        <v>399</v>
      </c>
      <c r="AB180" s="139"/>
      <c r="AE180" s="155" t="s">
        <v>397</v>
      </c>
      <c r="AF180" s="156" t="str">
        <f>IF(作業員の選択!$M$25="","",IF(作業員の選択!$M$25="有","○",IF(作業員の選択!$M$25="無","")))</f>
        <v>○</v>
      </c>
      <c r="AG180" s="156" t="str">
        <f>IF(作業員の選択!$M$25="","",IF(作業員の選択!$M$25="有","",IF(作業員の選択!$M$25="無","○")))</f>
        <v/>
      </c>
      <c r="AH180" s="154" t="s">
        <v>398</v>
      </c>
    </row>
    <row r="181" spans="1:34" x14ac:dyDescent="0.1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</row>
    <row r="182" spans="1:34" ht="13.5" customHeight="1" x14ac:dyDescent="0.15">
      <c r="B182" s="366" t="s">
        <v>38</v>
      </c>
      <c r="C182" s="374" t="s">
        <v>78</v>
      </c>
      <c r="D182" s="375"/>
      <c r="E182" s="376"/>
      <c r="F182" s="357" t="s">
        <v>387</v>
      </c>
      <c r="G182" s="68"/>
      <c r="H182" s="377" t="s">
        <v>40</v>
      </c>
      <c r="I182" s="378"/>
      <c r="J182" s="379" t="s">
        <v>41</v>
      </c>
      <c r="K182" s="383" t="s">
        <v>42</v>
      </c>
      <c r="L182" s="360" t="s">
        <v>43</v>
      </c>
      <c r="M182" s="361"/>
      <c r="N182" s="361"/>
      <c r="O182" s="362"/>
      <c r="P182" s="380" t="s">
        <v>44</v>
      </c>
      <c r="Q182" s="381"/>
      <c r="R182" s="382"/>
      <c r="S182" s="69" t="s">
        <v>45</v>
      </c>
      <c r="T182" s="391" t="s">
        <v>46</v>
      </c>
      <c r="U182" s="392"/>
      <c r="V182" s="393" t="s">
        <v>47</v>
      </c>
      <c r="W182" s="394"/>
      <c r="X182" s="394"/>
      <c r="Y182" s="394"/>
      <c r="Z182" s="394"/>
      <c r="AA182" s="394"/>
      <c r="AB182" s="394"/>
      <c r="AC182" s="395"/>
      <c r="AD182" s="380" t="s">
        <v>48</v>
      </c>
      <c r="AE182" s="382"/>
      <c r="AF182" s="289" t="s">
        <v>400</v>
      </c>
      <c r="AG182" s="290"/>
      <c r="AH182" s="289" t="s">
        <v>420</v>
      </c>
    </row>
    <row r="183" spans="1:34" x14ac:dyDescent="0.15">
      <c r="B183" s="330"/>
      <c r="C183" s="70"/>
      <c r="D183" s="71"/>
      <c r="E183" s="72"/>
      <c r="F183" s="358"/>
      <c r="G183" s="343" t="s">
        <v>386</v>
      </c>
      <c r="H183" s="348"/>
      <c r="I183" s="349"/>
      <c r="J183" s="352"/>
      <c r="K183" s="384"/>
      <c r="L183" s="363"/>
      <c r="M183" s="364"/>
      <c r="N183" s="364"/>
      <c r="O183" s="365"/>
      <c r="P183" s="399" t="s">
        <v>49</v>
      </c>
      <c r="Q183" s="401"/>
      <c r="R183" s="400"/>
      <c r="S183" s="402" t="s">
        <v>50</v>
      </c>
      <c r="T183" s="403" t="s">
        <v>51</v>
      </c>
      <c r="U183" s="404"/>
      <c r="V183" s="396"/>
      <c r="W183" s="397"/>
      <c r="X183" s="397"/>
      <c r="Y183" s="397"/>
      <c r="Z183" s="397"/>
      <c r="AA183" s="397"/>
      <c r="AB183" s="397"/>
      <c r="AC183" s="398"/>
      <c r="AD183" s="399"/>
      <c r="AE183" s="400"/>
      <c r="AF183" s="290"/>
      <c r="AG183" s="290"/>
      <c r="AH183" s="290"/>
    </row>
    <row r="184" spans="1:34" x14ac:dyDescent="0.15">
      <c r="B184" s="343" t="s">
        <v>52</v>
      </c>
      <c r="C184" s="345" t="s">
        <v>53</v>
      </c>
      <c r="D184" s="346"/>
      <c r="E184" s="347"/>
      <c r="F184" s="358"/>
      <c r="G184" s="343"/>
      <c r="H184" s="348" t="s">
        <v>54</v>
      </c>
      <c r="I184" s="349"/>
      <c r="J184" s="352" t="s">
        <v>55</v>
      </c>
      <c r="K184" s="356" t="s">
        <v>56</v>
      </c>
      <c r="L184" s="385" t="s">
        <v>43</v>
      </c>
      <c r="M184" s="386"/>
      <c r="N184" s="386"/>
      <c r="O184" s="387"/>
      <c r="P184" s="306" t="s">
        <v>57</v>
      </c>
      <c r="Q184" s="354"/>
      <c r="R184" s="307"/>
      <c r="S184" s="402"/>
      <c r="T184" s="306" t="s">
        <v>58</v>
      </c>
      <c r="U184" s="307"/>
      <c r="V184" s="306" t="s">
        <v>59</v>
      </c>
      <c r="W184" s="307"/>
      <c r="X184" s="306" t="s">
        <v>60</v>
      </c>
      <c r="Y184" s="354"/>
      <c r="Z184" s="354"/>
      <c r="AA184" s="307"/>
      <c r="AB184" s="306" t="s">
        <v>61</v>
      </c>
      <c r="AC184" s="307"/>
      <c r="AD184" s="367" t="s">
        <v>62</v>
      </c>
      <c r="AE184" s="368"/>
      <c r="AF184" s="290"/>
      <c r="AG184" s="290"/>
      <c r="AH184" s="290"/>
    </row>
    <row r="185" spans="1:34" x14ac:dyDescent="0.15">
      <c r="B185" s="344"/>
      <c r="C185" s="73"/>
      <c r="D185" s="74"/>
      <c r="E185" s="75"/>
      <c r="F185" s="359"/>
      <c r="G185" s="76"/>
      <c r="H185" s="350"/>
      <c r="I185" s="351"/>
      <c r="J185" s="353"/>
      <c r="K185" s="344"/>
      <c r="L185" s="388"/>
      <c r="M185" s="389"/>
      <c r="N185" s="389"/>
      <c r="O185" s="390"/>
      <c r="P185" s="308"/>
      <c r="Q185" s="355"/>
      <c r="R185" s="309"/>
      <c r="S185" s="77" t="s">
        <v>63</v>
      </c>
      <c r="T185" s="308"/>
      <c r="U185" s="309"/>
      <c r="V185" s="308" t="s">
        <v>64</v>
      </c>
      <c r="W185" s="309"/>
      <c r="X185" s="308"/>
      <c r="Y185" s="355"/>
      <c r="Z185" s="355"/>
      <c r="AA185" s="309"/>
      <c r="AB185" s="308"/>
      <c r="AC185" s="309"/>
      <c r="AD185" s="367" t="s">
        <v>65</v>
      </c>
      <c r="AE185" s="368"/>
      <c r="AF185" s="290"/>
      <c r="AG185" s="290"/>
      <c r="AH185" s="290"/>
    </row>
    <row r="186" spans="1:34" ht="9" customHeight="1" x14ac:dyDescent="0.15">
      <c r="B186" s="86"/>
      <c r="C186" s="238" t="str">
        <f>IF(作業員の選択!$C$31="","",VLOOKUP(作業員の選択!$C$31,基本データ!$A$11:$AH$50,2,FALSE))</f>
        <v>しらい　いっぺい</v>
      </c>
      <c r="D186" s="239"/>
      <c r="E186" s="240"/>
      <c r="F186" s="79"/>
      <c r="G186" s="310"/>
      <c r="H186" s="285">
        <f>IF(作業員の選択!$C$31="","　　年　月　日",VLOOKUP(作業員の選択!$C$31,基本データ!$A$11:$AH$50,5,FALSE))</f>
        <v>38140</v>
      </c>
      <c r="I186" s="286"/>
      <c r="J186" s="311">
        <f>IF(作業員の選択!$C$31="","　　年　月　日",VLOOKUP(作業員の選択!$C$31,基本データ!$A$11:$AH$50,4,FALSE))</f>
        <v>19501</v>
      </c>
      <c r="K186" s="135" t="str">
        <f>IF(作業員の選択!$C$31="","",VLOOKUP(作業員の選択!$C$31,基本データ!$A$11:$AH$50,6,FALSE))</f>
        <v>長岡市越路3-1</v>
      </c>
      <c r="L186" s="314" t="s">
        <v>43</v>
      </c>
      <c r="M186" s="315"/>
      <c r="N186" s="316" t="str">
        <f>IF(作業員の選択!$C$31="","",VLOOKUP(作業員の選択!$C$31,基本データ!$A$11:$AH$50,7,FALSE))</f>
        <v>0258-11-0021</v>
      </c>
      <c r="O186" s="317"/>
      <c r="P186" s="318">
        <f>IF(作業員の選択!$C$31="","",VLOOKUP(作業員の選択!$C$31,基本データ!$A$11:$AH$50,10,FALSE))</f>
        <v>44434</v>
      </c>
      <c r="Q186" s="319"/>
      <c r="R186" s="320"/>
      <c r="S186" s="80"/>
      <c r="T186" s="299"/>
      <c r="U186" s="300"/>
      <c r="V186" s="234" t="str">
        <f>IF(作業員の選択!$C$31="","",VLOOKUP(作業員の選択!$C$31,基本データ!$A$11:$AH$50,14,FALSE))</f>
        <v>職長訓練</v>
      </c>
      <c r="W186" s="305"/>
      <c r="X186" s="234" t="str">
        <f>IF(作業員の選択!$C$31="","",VLOOKUP(作業員の選択!$C$31,基本データ!$A$11:$AH$50,18,FALSE))</f>
        <v>小型移動式クレーン(5t未満)</v>
      </c>
      <c r="Y186" s="235"/>
      <c r="Z186" s="235"/>
      <c r="AA186" s="236"/>
      <c r="AB186" s="225" t="str">
        <f>IF(作業員の選択!$C$31="","",VLOOKUP(作業員の選択!$C$31,基本データ!$A$11:$AH$50,22,FALSE))</f>
        <v>第1種電気工事士</v>
      </c>
      <c r="AC186" s="226"/>
      <c r="AD186" s="285" t="s">
        <v>66</v>
      </c>
      <c r="AE186" s="286"/>
      <c r="AF186" s="223" t="str">
        <f>IF(作業員の選択!$C$31="","",VLOOKUP(作業員の選択!$C$31,基本データ!$A$11:$AH$50,29,FALSE))</f>
        <v>建設国保</v>
      </c>
      <c r="AG186" s="223"/>
      <c r="AH186" s="264" t="str">
        <f>IF(作業員の選択!$C$31="","",IF(VLOOKUP(作業員の選択!$C$31,基本データ!$A$11:$AI$60,35,FALSE)="有","○",IF(VLOOKUP(作業員の選択!$C$31,基本データ!$A$11:$AI$60,35,FALSE)="","","")))</f>
        <v/>
      </c>
    </row>
    <row r="187" spans="1:34" ht="9" customHeight="1" x14ac:dyDescent="0.15">
      <c r="B187" s="153"/>
      <c r="C187" s="241"/>
      <c r="D187" s="242"/>
      <c r="E187" s="243"/>
      <c r="F187" s="144"/>
      <c r="G187" s="267"/>
      <c r="H187" s="281"/>
      <c r="I187" s="282"/>
      <c r="J187" s="312"/>
      <c r="K187" s="172"/>
      <c r="L187" s="173"/>
      <c r="M187" s="174"/>
      <c r="N187" s="175"/>
      <c r="O187" s="176"/>
      <c r="P187" s="321"/>
      <c r="Q187" s="322"/>
      <c r="R187" s="323"/>
      <c r="S187" s="149"/>
      <c r="T187" s="301"/>
      <c r="U187" s="302"/>
      <c r="V187" s="253" t="str">
        <f>IF(作業員の選択!$C$31="","",VLOOKUP(作業員の選択!$C$31,基本データ!$A$11:$AH$50,15,FALSE))</f>
        <v>低圧電気取扱業務</v>
      </c>
      <c r="W187" s="298"/>
      <c r="X187" s="253" t="str">
        <f>IF(作業員の選択!$C$31="","",VLOOKUP(作業員の選択!$C$31,基本データ!$A$11:$AH$50,19,FALSE))</f>
        <v>玉掛作業者(1t以上)</v>
      </c>
      <c r="Y187" s="255"/>
      <c r="Z187" s="255"/>
      <c r="AA187" s="254"/>
      <c r="AB187" s="227" t="str">
        <f>IF(作業員の選択!$C$31="","",VLOOKUP(作業員の選択!$C$31,基本データ!$A$11:$AH$50,23,FALSE))</f>
        <v>1級電気施工管理</v>
      </c>
      <c r="AC187" s="228"/>
      <c r="AD187" s="281"/>
      <c r="AE187" s="282"/>
      <c r="AF187" s="224">
        <f>IF(作業員の選択!$C$11="","",VLOOKUP(作業員の選択!$C$11,基本データ!$A$11:$AH$50,25,FALSE))</f>
        <v>0</v>
      </c>
      <c r="AG187" s="224"/>
      <c r="AH187" s="265"/>
    </row>
    <row r="188" spans="1:34" ht="9" customHeight="1" x14ac:dyDescent="0.15">
      <c r="B188" s="330">
        <v>21</v>
      </c>
      <c r="C188" s="244" t="str">
        <f>IF(作業員の選択!$C$31="","",VLOOKUP(作業員の選択!$C$31,基本データ!$A$11:$AH$50,1,FALSE))</f>
        <v>白井　一平</v>
      </c>
      <c r="D188" s="245"/>
      <c r="E188" s="246"/>
      <c r="F188" s="331" t="str">
        <f>IF(作業員の選択!$C$31="","",VLOOKUP(作業員の選択!$C$31,基本データ!$A$11:$AH$50,3,FALSE))</f>
        <v>電工</v>
      </c>
      <c r="G188" s="267"/>
      <c r="H188" s="287"/>
      <c r="I188" s="288"/>
      <c r="J188" s="313"/>
      <c r="K188" s="129"/>
      <c r="L188" s="129"/>
      <c r="M188" s="130"/>
      <c r="N188" s="130"/>
      <c r="O188" s="131"/>
      <c r="P188" s="324"/>
      <c r="Q188" s="325"/>
      <c r="R188" s="326"/>
      <c r="S188" s="331" t="str">
        <f>IF(作業員の選択!$C$31="","",VLOOKUP(作業員の選択!$C$31,基本データ!$A$11:$AH$50,13,FALSE))</f>
        <v>A</v>
      </c>
      <c r="T188" s="303"/>
      <c r="U188" s="304"/>
      <c r="V188" s="253">
        <f>IF(作業員の選択!$C$31="","",VLOOKUP(作業員の選択!$C$31,基本データ!$A$11:$AH$50,16,FALSE))</f>
        <v>0</v>
      </c>
      <c r="W188" s="298"/>
      <c r="X188" s="253" t="str">
        <f>IF(作業員の選択!$C$31="","",VLOOKUP(作業員の選択!$C$31,基本データ!$A$11:$AH$50,20,FALSE))</f>
        <v>高所作業車(10m以上)</v>
      </c>
      <c r="Y188" s="255"/>
      <c r="Z188" s="255"/>
      <c r="AA188" s="254"/>
      <c r="AB188" s="227">
        <f>IF(作業員の選択!$C$31="","",VLOOKUP(作業員の選択!$C$31,基本データ!$A$11:$AH$50,24,FALSE))</f>
        <v>0</v>
      </c>
      <c r="AC188" s="228"/>
      <c r="AD188" s="287"/>
      <c r="AE188" s="288"/>
      <c r="AF188" s="223">
        <f>IF(作業員の選択!$C$31="","",VLOOKUP(作業員の選択!$C$31,基本データ!$A$11:$AH$50,30,FALSE))</f>
        <v>21</v>
      </c>
      <c r="AG188" s="223"/>
      <c r="AH188" s="266"/>
    </row>
    <row r="189" spans="1:34" ht="9" customHeight="1" x14ac:dyDescent="0.15">
      <c r="B189" s="330"/>
      <c r="C189" s="247"/>
      <c r="D189" s="248"/>
      <c r="E189" s="249"/>
      <c r="F189" s="331"/>
      <c r="G189" s="267"/>
      <c r="H189" s="269">
        <f ca="1">IF(作業員の選択!$C$31="","　　年",VLOOKUP(作業員の選択!$C$31,基本データ!$A$11:$AK$50,37,FALSE))</f>
        <v>17</v>
      </c>
      <c r="I189" s="270"/>
      <c r="J189" s="275">
        <f ca="1">IF(作業員の選択!$C$31="","　歳",VLOOKUP(作業員の選択!$C$31,基本データ!$A$11:$AK$50,36,FALSE))</f>
        <v>68</v>
      </c>
      <c r="K189" s="177" t="str">
        <f>IF(作業員の選択!$C$31="","",VLOOKUP(作業員の選択!$C$31,基本データ!$A$11:$AH$50,8,FALSE))</f>
        <v>同上</v>
      </c>
      <c r="L189" s="314" t="s">
        <v>43</v>
      </c>
      <c r="M189" s="315"/>
      <c r="N189" s="332">
        <f>IF(作業員の選択!$C$31="","",VLOOKUP(作業員の選択!$C$31,基本データ!$A$11:$AH$50,9,FALSE))</f>
        <v>0</v>
      </c>
      <c r="O189" s="333"/>
      <c r="P189" s="327">
        <f>IF(作業員の選択!$C$31="","",VLOOKUP(作業員の選択!$C$31,基本データ!$A$11:$AH$50,11,FALSE))</f>
        <v>126</v>
      </c>
      <c r="Q189" s="334" t="s">
        <v>68</v>
      </c>
      <c r="R189" s="337">
        <f>IF(作業員の選択!$C$31="","",VLOOKUP(作業員の選択!$C$31,基本データ!$A$11:$AH$50,12,FALSE))</f>
        <v>76</v>
      </c>
      <c r="S189" s="331"/>
      <c r="T189" s="292"/>
      <c r="U189" s="293"/>
      <c r="V189" s="253">
        <f>IF(作業員の選択!$C$31="","",VLOOKUP(作業員の選択!$C$31,基本データ!$A$11:$AH$50,17,FALSE))</f>
        <v>0</v>
      </c>
      <c r="W189" s="298"/>
      <c r="X189" s="253">
        <f>IF(作業員の選択!$C$31="","",VLOOKUP(作業員の選択!$C$31,基本データ!$A$11:$AH$50,21,FALSE))</f>
        <v>0</v>
      </c>
      <c r="Y189" s="255"/>
      <c r="Z189" s="255"/>
      <c r="AA189" s="254"/>
      <c r="AB189" s="227">
        <f>IF(作業員の選択!$C$31="","",VLOOKUP(作業員の選択!$C$31,基本データ!$A$11:$AH$50,25,FALSE))</f>
        <v>0</v>
      </c>
      <c r="AC189" s="228"/>
      <c r="AD189" s="279" t="s">
        <v>66</v>
      </c>
      <c r="AE189" s="280"/>
      <c r="AF189" s="224">
        <f>IF(作業員の選択!$C$11="","",VLOOKUP(作業員の選択!$C$11,基本データ!$A$11:$AH$50,25,FALSE))</f>
        <v>0</v>
      </c>
      <c r="AG189" s="224"/>
      <c r="AH189" s="264" t="str">
        <f>IF(作業員の選択!$C$31="","",IF(VLOOKUP(作業員の選択!$C$31,基本データ!$A$11:$AI$60,35,FALSE)="有","",IF(VLOOKUP(作業員の選択!$C$31,基本データ!$A$11:$AI$60,35,FALSE)="無","○","")))</f>
        <v>○</v>
      </c>
    </row>
    <row r="190" spans="1:34" ht="9" customHeight="1" x14ac:dyDescent="0.15">
      <c r="B190" s="140"/>
      <c r="C190" s="247"/>
      <c r="D190" s="248"/>
      <c r="E190" s="249"/>
      <c r="F190" s="141"/>
      <c r="G190" s="267"/>
      <c r="H190" s="271"/>
      <c r="I190" s="272"/>
      <c r="J190" s="276"/>
      <c r="K190" s="172"/>
      <c r="L190" s="173"/>
      <c r="M190" s="174"/>
      <c r="N190" s="178"/>
      <c r="O190" s="179"/>
      <c r="P190" s="328"/>
      <c r="Q190" s="335"/>
      <c r="R190" s="338"/>
      <c r="S190" s="141"/>
      <c r="T190" s="294"/>
      <c r="U190" s="295"/>
      <c r="V190" s="227"/>
      <c r="W190" s="228"/>
      <c r="X190" s="227"/>
      <c r="Y190" s="237"/>
      <c r="Z190" s="237"/>
      <c r="AA190" s="228"/>
      <c r="AB190" s="227"/>
      <c r="AC190" s="228"/>
      <c r="AD190" s="281"/>
      <c r="AE190" s="282"/>
      <c r="AF190" s="223" t="str">
        <f>IF(作業員の選択!$C$31="","",VLOOKUP(作業員の選択!$C$31,基本データ!$A$11:$AH$50,31,FALSE))</f>
        <v>受給者</v>
      </c>
      <c r="AG190" s="223"/>
      <c r="AH190" s="265"/>
    </row>
    <row r="191" spans="1:34" ht="9" customHeight="1" x14ac:dyDescent="0.15">
      <c r="B191" s="85"/>
      <c r="C191" s="250"/>
      <c r="D191" s="251"/>
      <c r="E191" s="252"/>
      <c r="F191" s="82"/>
      <c r="G191" s="268"/>
      <c r="H191" s="273"/>
      <c r="I191" s="274"/>
      <c r="J191" s="277"/>
      <c r="K191" s="136"/>
      <c r="L191" s="132"/>
      <c r="M191" s="133"/>
      <c r="N191" s="133"/>
      <c r="O191" s="134"/>
      <c r="P191" s="329"/>
      <c r="Q191" s="336"/>
      <c r="R191" s="339"/>
      <c r="S191" s="83"/>
      <c r="T191" s="296"/>
      <c r="U191" s="297"/>
      <c r="V191" s="231"/>
      <c r="W191" s="233"/>
      <c r="X191" s="231"/>
      <c r="Y191" s="232"/>
      <c r="Z191" s="232"/>
      <c r="AA191" s="233"/>
      <c r="AB191" s="229"/>
      <c r="AC191" s="230"/>
      <c r="AD191" s="283"/>
      <c r="AE191" s="284"/>
      <c r="AF191" s="224">
        <f>IF(作業員の選択!$C$11="","",VLOOKUP(作業員の選択!$C$11,基本データ!$A$11:$AH$50,25,FALSE))</f>
        <v>0</v>
      </c>
      <c r="AG191" s="224"/>
      <c r="AH191" s="266"/>
    </row>
    <row r="192" spans="1:34" ht="9" customHeight="1" x14ac:dyDescent="0.15">
      <c r="B192" s="86"/>
      <c r="C192" s="238" t="str">
        <f>IF(作業員の選択!$C$32="","",VLOOKUP(作業員の選択!$C$32,基本データ!$A$11:$AH$50,2,FALSE))</f>
        <v>しらい　にへい</v>
      </c>
      <c r="D192" s="239"/>
      <c r="E192" s="240"/>
      <c r="F192" s="84"/>
      <c r="G192" s="310"/>
      <c r="H192" s="285">
        <f>IF(作業員の選択!$C$32="","　　年　月　日",VLOOKUP(作業員の選択!$C$32,基本データ!$A$11:$AH$50,5,FALSE))</f>
        <v>38523</v>
      </c>
      <c r="I192" s="286"/>
      <c r="J192" s="311">
        <f>IF(作業員の選択!$C$32="","　　年　月　日",VLOOKUP(作業員の選択!$C$32,基本データ!$A$11:$AH$50,4,FALSE))</f>
        <v>19409</v>
      </c>
      <c r="K192" s="184" t="str">
        <f>IF(作業員の選択!$C$32="","",VLOOKUP(作業員の選択!$C$32,基本データ!$A$11:$AH$50,6,FALSE))</f>
        <v>長岡市越路3-2</v>
      </c>
      <c r="L192" s="314" t="s">
        <v>43</v>
      </c>
      <c r="M192" s="315"/>
      <c r="N192" s="316" t="str">
        <f>IF(作業員の選択!$C$32="","",VLOOKUP(作業員の選択!$C$32,基本データ!$A$11:$AH$50,7,FALSE))</f>
        <v>0258-11-0022</v>
      </c>
      <c r="O192" s="317"/>
      <c r="P192" s="318">
        <f>IF(作業員の選択!$C$32="","",VLOOKUP(作業員の選択!$C$32,基本データ!$A$11:$AH$50,10,FALSE))</f>
        <v>44434</v>
      </c>
      <c r="Q192" s="319"/>
      <c r="R192" s="320"/>
      <c r="S192" s="80"/>
      <c r="T192" s="299"/>
      <c r="U192" s="300"/>
      <c r="V192" s="234" t="str">
        <f>IF(作業員の選択!$C$32="","",VLOOKUP(作業員の選択!$C$32,基本データ!$A$11:$AH$50,14,FALSE))</f>
        <v>職長訓練</v>
      </c>
      <c r="W192" s="305"/>
      <c r="X192" s="234" t="str">
        <f>IF(作業員の選択!$C$32="","",VLOOKUP(作業員の選択!$C$32,基本データ!$A$11:$AH$50,18,FALSE))</f>
        <v>玉掛作業者(1t以上)</v>
      </c>
      <c r="Y192" s="235"/>
      <c r="Z192" s="235"/>
      <c r="AA192" s="236"/>
      <c r="AB192" s="225" t="str">
        <f>IF(作業員の選択!$C$32="","",VLOOKUP(作業員の選択!$C$32,基本データ!$A$11:$AH$50,22,FALSE))</f>
        <v>第2種電気工事士</v>
      </c>
      <c r="AC192" s="226"/>
      <c r="AD192" s="285" t="s">
        <v>66</v>
      </c>
      <c r="AE192" s="286"/>
      <c r="AF192" s="223" t="str">
        <f>IF(作業員の選択!$C$32="","",VLOOKUP(作業員の選択!$C$32,基本データ!$A$11:$AH$50,29,FALSE))</f>
        <v>建設国保</v>
      </c>
      <c r="AG192" s="223"/>
      <c r="AH192" s="264" t="str">
        <f>IF(作業員の選択!$C$32="","",IF(VLOOKUP(作業員の選択!$C$32,基本データ!$A$11:$AI$60,35,FALSE)="有","○",IF(VLOOKUP(作業員の選択!$C$32,基本データ!$A$11:$AI$60,35,FALSE)="","","")))</f>
        <v/>
      </c>
    </row>
    <row r="193" spans="1:34" ht="9" customHeight="1" x14ac:dyDescent="0.15">
      <c r="B193" s="153"/>
      <c r="C193" s="241"/>
      <c r="D193" s="242"/>
      <c r="E193" s="243"/>
      <c r="F193" s="152"/>
      <c r="G193" s="267"/>
      <c r="H193" s="281"/>
      <c r="I193" s="282"/>
      <c r="J193" s="312"/>
      <c r="K193" s="197"/>
      <c r="L193" s="173"/>
      <c r="M193" s="174"/>
      <c r="N193" s="175"/>
      <c r="O193" s="176"/>
      <c r="P193" s="321"/>
      <c r="Q193" s="322"/>
      <c r="R193" s="323"/>
      <c r="S193" s="149"/>
      <c r="T193" s="301"/>
      <c r="U193" s="302"/>
      <c r="V193" s="253">
        <f>IF(作業員の選択!$C$32="","",VLOOKUP(作業員の選択!$C$32,基本データ!$A$11:$AH$50,15,FALSE))</f>
        <v>0</v>
      </c>
      <c r="W193" s="298"/>
      <c r="X193" s="253">
        <f>IF(作業員の選択!$C$32="","",VLOOKUP(作業員の選択!$C$32,基本データ!$A$11:$AH$50,19,FALSE))</f>
        <v>0</v>
      </c>
      <c r="Y193" s="255"/>
      <c r="Z193" s="255"/>
      <c r="AA193" s="254"/>
      <c r="AB193" s="227">
        <f>IF(作業員の選択!$C$32="","",VLOOKUP(作業員の選択!$C$32,基本データ!$A$11:$AH$50,23,FALSE))</f>
        <v>0</v>
      </c>
      <c r="AC193" s="228"/>
      <c r="AD193" s="281"/>
      <c r="AE193" s="282"/>
      <c r="AF193" s="224">
        <f>IF(作業員の選択!$C$12="","",VLOOKUP(作業員の選択!$C$12,基本データ!$A$11:$AH$50,25,FALSE))</f>
        <v>0</v>
      </c>
      <c r="AG193" s="224"/>
      <c r="AH193" s="265"/>
    </row>
    <row r="194" spans="1:34" ht="9" customHeight="1" x14ac:dyDescent="0.15">
      <c r="B194" s="330">
        <v>22</v>
      </c>
      <c r="C194" s="244" t="str">
        <f>IF(作業員の選択!$C$32="","",VLOOKUP(作業員の選択!$C$32,基本データ!$A$11:$AH$50,1,FALSE))</f>
        <v>白井　仁平</v>
      </c>
      <c r="D194" s="245"/>
      <c r="E194" s="246"/>
      <c r="F194" s="331" t="str">
        <f>IF(作業員の選択!$C$32="","",VLOOKUP(作業員の選択!$C$32,基本データ!$A$11:$AH$50,3,FALSE))</f>
        <v>電工</v>
      </c>
      <c r="G194" s="267"/>
      <c r="H194" s="287"/>
      <c r="I194" s="288"/>
      <c r="J194" s="313"/>
      <c r="K194" s="186"/>
      <c r="L194" s="129"/>
      <c r="M194" s="130"/>
      <c r="N194" s="130"/>
      <c r="O194" s="131"/>
      <c r="P194" s="324"/>
      <c r="Q194" s="325"/>
      <c r="R194" s="326"/>
      <c r="S194" s="331" t="str">
        <f>IF(作業員の選択!$C$32="","",VLOOKUP(作業員の選択!$C$32,基本データ!$A$11:$AH$50,13,FALSE))</f>
        <v>B</v>
      </c>
      <c r="T194" s="303"/>
      <c r="U194" s="304"/>
      <c r="V194" s="253">
        <f>IF(作業員の選択!$C$32="","",VLOOKUP(作業員の選択!$C$32,基本データ!$A$11:$AH$50,16,FALSE))</f>
        <v>0</v>
      </c>
      <c r="W194" s="298"/>
      <c r="X194" s="253" t="str">
        <f>IF(作業員の選択!$C$32="","",VLOOKUP(作業員の選択!$C$32,基本データ!$A$11:$AH$50,20,FALSE))</f>
        <v>高所作業車(10m以上)</v>
      </c>
      <c r="Y194" s="255"/>
      <c r="Z194" s="255"/>
      <c r="AA194" s="254"/>
      <c r="AB194" s="227">
        <f>IF(作業員の選択!$C$32="","",VLOOKUP(作業員の選択!$C$32,基本データ!$A$11:$AH$50,24,FALSE))</f>
        <v>0</v>
      </c>
      <c r="AC194" s="228"/>
      <c r="AD194" s="287"/>
      <c r="AE194" s="288"/>
      <c r="AF194" s="223">
        <f>IF(作業員の選択!$C$32="","",VLOOKUP(作業員の選択!$C$32,基本データ!$A$11:$AH$50,30,FALSE))</f>
        <v>22</v>
      </c>
      <c r="AG194" s="223"/>
      <c r="AH194" s="266"/>
    </row>
    <row r="195" spans="1:34" ht="9" customHeight="1" x14ac:dyDescent="0.15">
      <c r="B195" s="330"/>
      <c r="C195" s="247"/>
      <c r="D195" s="248"/>
      <c r="E195" s="249"/>
      <c r="F195" s="331"/>
      <c r="G195" s="267"/>
      <c r="H195" s="269">
        <f ca="1">IF(作業員の選択!$C$32="","　　年",VLOOKUP(作業員の選択!$C$32,基本データ!$A$11:$AK$50,37,FALSE))</f>
        <v>16</v>
      </c>
      <c r="I195" s="270"/>
      <c r="J195" s="275">
        <f ca="1">IF(作業員の選択!$C$32="","　歳",VLOOKUP(作業員の選択!$C$32,基本データ!$A$11:$AK$50,36,FALSE))</f>
        <v>68</v>
      </c>
      <c r="K195" s="198" t="str">
        <f>IF(作業員の選択!$C$32="","",VLOOKUP(作業員の選択!$C$32,基本データ!$A$11:$AH$50,8,FALSE))</f>
        <v>同上</v>
      </c>
      <c r="L195" s="314" t="s">
        <v>43</v>
      </c>
      <c r="M195" s="315"/>
      <c r="N195" s="332">
        <f>IF(作業員の選択!$C$32="","",VLOOKUP(作業員の選択!$C$32,基本データ!$A$11:$AH$50,9,FALSE))</f>
        <v>0</v>
      </c>
      <c r="O195" s="333"/>
      <c r="P195" s="327">
        <f>IF(作業員の選択!$C$32="","",VLOOKUP(作業員の選択!$C$32,基本データ!$A$11:$AH$50,11,FALSE))</f>
        <v>119</v>
      </c>
      <c r="Q195" s="334" t="s">
        <v>68</v>
      </c>
      <c r="R195" s="337">
        <f>IF(作業員の選択!$C$32="","",VLOOKUP(作業員の選択!$C$32,基本データ!$A$11:$AH$50,12,FALSE))</f>
        <v>79</v>
      </c>
      <c r="S195" s="331"/>
      <c r="T195" s="292"/>
      <c r="U195" s="293"/>
      <c r="V195" s="253">
        <f>IF(作業員の選択!$C$32="","",VLOOKUP(作業員の選択!$C$32,基本データ!$A$11:$AH$50,17,FALSE))</f>
        <v>0</v>
      </c>
      <c r="W195" s="298"/>
      <c r="X195" s="253">
        <f>IF(作業員の選択!$C$32="","",VLOOKUP(作業員の選択!$C$32,基本データ!$A$11:$AH$50,21,FALSE))</f>
        <v>0</v>
      </c>
      <c r="Y195" s="255"/>
      <c r="Z195" s="255"/>
      <c r="AA195" s="254"/>
      <c r="AB195" s="227">
        <f>IF(作業員の選択!$C$32="","",VLOOKUP(作業員の選択!$C$32,基本データ!$A$11:$AH$50,25,FALSE))</f>
        <v>0</v>
      </c>
      <c r="AC195" s="228"/>
      <c r="AD195" s="279" t="s">
        <v>66</v>
      </c>
      <c r="AE195" s="280"/>
      <c r="AF195" s="224">
        <f>IF(作業員の選択!$C$12="","",VLOOKUP(作業員の選択!$C$12,基本データ!$A$11:$AH$50,25,FALSE))</f>
        <v>0</v>
      </c>
      <c r="AG195" s="224"/>
      <c r="AH195" s="264" t="str">
        <f>IF(作業員の選択!$C$32="","",IF(VLOOKUP(作業員の選択!$C$32,基本データ!$A$11:$AI$60,35,FALSE)="有","",IF(VLOOKUP(作業員の選択!$C$32,基本データ!$A$11:$AI$60,35,FALSE)="無","○","")))</f>
        <v>○</v>
      </c>
    </row>
    <row r="196" spans="1:34" ht="9" customHeight="1" x14ac:dyDescent="0.15">
      <c r="B196" s="140"/>
      <c r="C196" s="247"/>
      <c r="D196" s="248"/>
      <c r="E196" s="249"/>
      <c r="F196" s="141"/>
      <c r="G196" s="267"/>
      <c r="H196" s="271"/>
      <c r="I196" s="272"/>
      <c r="J196" s="276"/>
      <c r="K196" s="197"/>
      <c r="L196" s="173"/>
      <c r="M196" s="174"/>
      <c r="N196" s="178"/>
      <c r="O196" s="179"/>
      <c r="P196" s="328"/>
      <c r="Q196" s="335"/>
      <c r="R196" s="338"/>
      <c r="S196" s="141"/>
      <c r="T196" s="294"/>
      <c r="U196" s="295"/>
      <c r="V196" s="227"/>
      <c r="W196" s="228"/>
      <c r="X196" s="227"/>
      <c r="Y196" s="237"/>
      <c r="Z196" s="237"/>
      <c r="AA196" s="228"/>
      <c r="AB196" s="227"/>
      <c r="AC196" s="228"/>
      <c r="AD196" s="281"/>
      <c r="AE196" s="282"/>
      <c r="AF196" s="223" t="str">
        <f>IF(作業員の選択!$C$32="","",VLOOKUP(作業員の選択!$C$32,基本データ!$A$11:$AH$50,31,FALSE))</f>
        <v>受給者</v>
      </c>
      <c r="AG196" s="223"/>
      <c r="AH196" s="265"/>
    </row>
    <row r="197" spans="1:34" ht="9" customHeight="1" x14ac:dyDescent="0.15">
      <c r="B197" s="85"/>
      <c r="C197" s="250"/>
      <c r="D197" s="251"/>
      <c r="E197" s="252"/>
      <c r="F197" s="82"/>
      <c r="G197" s="268"/>
      <c r="H197" s="273"/>
      <c r="I197" s="274"/>
      <c r="J197" s="277"/>
      <c r="K197" s="188"/>
      <c r="L197" s="132"/>
      <c r="M197" s="133"/>
      <c r="N197" s="133"/>
      <c r="O197" s="134"/>
      <c r="P197" s="329"/>
      <c r="Q197" s="336"/>
      <c r="R197" s="339"/>
      <c r="S197" s="83"/>
      <c r="T197" s="296"/>
      <c r="U197" s="297"/>
      <c r="V197" s="231"/>
      <c r="W197" s="233"/>
      <c r="X197" s="231"/>
      <c r="Y197" s="232"/>
      <c r="Z197" s="232"/>
      <c r="AA197" s="233"/>
      <c r="AB197" s="229"/>
      <c r="AC197" s="230"/>
      <c r="AD197" s="283"/>
      <c r="AE197" s="284"/>
      <c r="AF197" s="224">
        <f>IF(作業員の選択!$C$12="","",VLOOKUP(作業員の選択!$C$12,基本データ!$A$11:$AH$50,25,FALSE))</f>
        <v>0</v>
      </c>
      <c r="AG197" s="224"/>
      <c r="AH197" s="266"/>
    </row>
    <row r="198" spans="1:34" ht="9" customHeight="1" x14ac:dyDescent="0.15">
      <c r="B198" s="86"/>
      <c r="C198" s="238" t="str">
        <f>IF(作業員の選択!$C$33="","",VLOOKUP(作業員の選択!$C$33,基本データ!$A$11:$AH$50,2,FALSE))</f>
        <v>しらい　さんぺい</v>
      </c>
      <c r="D198" s="239"/>
      <c r="E198" s="240"/>
      <c r="F198" s="84"/>
      <c r="G198" s="310"/>
      <c r="H198" s="285">
        <f>IF(作業員の選択!$C$33="","　　年　月　日",VLOOKUP(作業員の選択!$C$33,基本データ!$A$11:$AH$50,5,FALSE))</f>
        <v>38580</v>
      </c>
      <c r="I198" s="286"/>
      <c r="J198" s="311">
        <f>IF(作業員の選択!$C$33="","　　年　月　日",VLOOKUP(作業員の選択!$C$33,基本データ!$A$11:$AH$50,4,FALSE))</f>
        <v>19146</v>
      </c>
      <c r="K198" s="184" t="str">
        <f>IF(作業員の選択!$C$33="","",VLOOKUP(作業員の選択!$C$33,基本データ!$A$11:$AH$50,6,FALSE))</f>
        <v>長岡市越路3-3</v>
      </c>
      <c r="L198" s="314" t="s">
        <v>43</v>
      </c>
      <c r="M198" s="315"/>
      <c r="N198" s="316" t="str">
        <f>IF(作業員の選択!$C$33="","",VLOOKUP(作業員の選択!$C$33,基本データ!$A$11:$AH$50,7,FALSE))</f>
        <v>0258-11-0023</v>
      </c>
      <c r="O198" s="317"/>
      <c r="P198" s="318">
        <f>IF(作業員の選択!$C$33="","",VLOOKUP(作業員の選択!$C$33,基本データ!$A$11:$AH$50,10,FALSE))</f>
        <v>44434</v>
      </c>
      <c r="Q198" s="319"/>
      <c r="R198" s="320"/>
      <c r="S198" s="80"/>
      <c r="T198" s="299"/>
      <c r="U198" s="300"/>
      <c r="V198" s="234" t="str">
        <f>IF(作業員の選択!$C$33="","",VLOOKUP(作業員の選択!$C$33,基本データ!$A$11:$AH$50,14,FALSE))</f>
        <v>低圧電気取扱業務</v>
      </c>
      <c r="W198" s="305"/>
      <c r="X198" s="234" t="str">
        <f>IF(作業員の選択!$C$33="","",VLOOKUP(作業員の選択!$C$33,基本データ!$A$11:$AH$50,18,FALSE))</f>
        <v>高所作業車(10以上)</v>
      </c>
      <c r="Y198" s="235"/>
      <c r="Z198" s="235"/>
      <c r="AA198" s="236"/>
      <c r="AB198" s="225" t="str">
        <f>IF(作業員の選択!$C$33="","",VLOOKUP(作業員の選択!$C$33,基本データ!$A$11:$AH$50,22,FALSE))</f>
        <v>第2種電気工事士</v>
      </c>
      <c r="AC198" s="226"/>
      <c r="AD198" s="285" t="s">
        <v>66</v>
      </c>
      <c r="AE198" s="286"/>
      <c r="AF198" s="223" t="str">
        <f>IF(作業員の選択!$C$33="","",VLOOKUP(作業員の選択!$C$33,基本データ!$A$11:$AH$50,29,FALSE))</f>
        <v>建設国保</v>
      </c>
      <c r="AG198" s="223"/>
      <c r="AH198" s="264" t="str">
        <f>IF(作業員の選択!$C$33="","",IF(VLOOKUP(作業員の選択!$C$33,基本データ!$A$11:$AI$60,35,FALSE)="有","○",IF(VLOOKUP(作業員の選択!$C$33,基本データ!$A$11:$AI$60,35,FALSE)="","","")))</f>
        <v/>
      </c>
    </row>
    <row r="199" spans="1:34" ht="9" customHeight="1" x14ac:dyDescent="0.15">
      <c r="B199" s="153"/>
      <c r="C199" s="241"/>
      <c r="D199" s="242"/>
      <c r="E199" s="243"/>
      <c r="F199" s="152"/>
      <c r="G199" s="267"/>
      <c r="H199" s="281"/>
      <c r="I199" s="282"/>
      <c r="J199" s="312"/>
      <c r="K199" s="197"/>
      <c r="L199" s="173"/>
      <c r="M199" s="174"/>
      <c r="N199" s="175"/>
      <c r="O199" s="176"/>
      <c r="P199" s="321"/>
      <c r="Q199" s="322"/>
      <c r="R199" s="323"/>
      <c r="S199" s="149"/>
      <c r="T199" s="301"/>
      <c r="U199" s="302"/>
      <c r="V199" s="253">
        <f>IF(作業員の選択!$C$33="","",VLOOKUP(作業員の選択!$C$33,基本データ!$A$11:$AH$50,15,FALSE))</f>
        <v>0</v>
      </c>
      <c r="W199" s="298"/>
      <c r="X199" s="253" t="str">
        <f>IF(作業員の選択!$C$33="","",VLOOKUP(作業員の選択!$C$33,基本データ!$A$11:$AH$50,19,FALSE))</f>
        <v>玉掛作業者(1t以上)</v>
      </c>
      <c r="Y199" s="255"/>
      <c r="Z199" s="255"/>
      <c r="AA199" s="254"/>
      <c r="AB199" s="227">
        <f>IF(作業員の選択!$C$33="","",VLOOKUP(作業員の選択!$C$33,基本データ!$A$11:$AH$50,23,FALSE))</f>
        <v>0</v>
      </c>
      <c r="AC199" s="228"/>
      <c r="AD199" s="281"/>
      <c r="AE199" s="282"/>
      <c r="AF199" s="224">
        <f>IF(作業員の選択!$C$13="","",VLOOKUP(作業員の選択!$C$13,基本データ!$A$11:$AH$50,25,FALSE))</f>
        <v>0</v>
      </c>
      <c r="AG199" s="224"/>
      <c r="AH199" s="265"/>
    </row>
    <row r="200" spans="1:34" ht="9" customHeight="1" x14ac:dyDescent="0.15">
      <c r="B200" s="330">
        <v>23</v>
      </c>
      <c r="C200" s="244" t="str">
        <f>IF(作業員の選択!$C$33="","",VLOOKUP(作業員の選択!$C$33,基本データ!$A$11:$AH$50,1,FALSE))</f>
        <v>白井　三瓶</v>
      </c>
      <c r="D200" s="245"/>
      <c r="E200" s="246"/>
      <c r="F200" s="331" t="str">
        <f>IF(作業員の選択!$C$33="","",VLOOKUP(作業員の選択!$C$33,基本データ!$A$11:$AH$50,3,FALSE))</f>
        <v>電工</v>
      </c>
      <c r="G200" s="267"/>
      <c r="H200" s="287"/>
      <c r="I200" s="288"/>
      <c r="J200" s="313"/>
      <c r="K200" s="186"/>
      <c r="L200" s="129"/>
      <c r="M200" s="130"/>
      <c r="N200" s="130"/>
      <c r="O200" s="131"/>
      <c r="P200" s="324"/>
      <c r="Q200" s="325"/>
      <c r="R200" s="326"/>
      <c r="S200" s="331" t="str">
        <f>IF(作業員の選択!$C$33="","",VLOOKUP(作業員の選択!$C$33,基本データ!$A$11:$AH$50,13,FALSE))</f>
        <v>AB</v>
      </c>
      <c r="T200" s="303"/>
      <c r="U200" s="304"/>
      <c r="V200" s="253">
        <f>IF(作業員の選択!$C$33="","",VLOOKUP(作業員の選択!$C$33,基本データ!$A$11:$AH$50,16,FALSE))</f>
        <v>0</v>
      </c>
      <c r="W200" s="298"/>
      <c r="X200" s="253" t="str">
        <f>IF(作業員の選択!$C$33="","",VLOOKUP(作業員の選択!$C$33,基本データ!$A$11:$AH$50,20,FALSE))</f>
        <v>小型移動式クレーン(5t未満)</v>
      </c>
      <c r="Y200" s="255"/>
      <c r="Z200" s="255"/>
      <c r="AA200" s="254"/>
      <c r="AB200" s="227">
        <f>IF(作業員の選択!$C$33="","",VLOOKUP(作業員の選択!$C$33,基本データ!$A$11:$AH$50,24,FALSE))</f>
        <v>0</v>
      </c>
      <c r="AC200" s="228"/>
      <c r="AD200" s="287"/>
      <c r="AE200" s="288"/>
      <c r="AF200" s="223">
        <f>IF(作業員の選択!$C$33="","",VLOOKUP(作業員の選択!$C$33,基本データ!$A$11:$AH$50,30,FALSE))</f>
        <v>23</v>
      </c>
      <c r="AG200" s="223"/>
      <c r="AH200" s="266"/>
    </row>
    <row r="201" spans="1:34" ht="9" customHeight="1" x14ac:dyDescent="0.15">
      <c r="B201" s="330"/>
      <c r="C201" s="247"/>
      <c r="D201" s="248"/>
      <c r="E201" s="249"/>
      <c r="F201" s="331"/>
      <c r="G201" s="267"/>
      <c r="H201" s="269">
        <f ca="1">IF(作業員の選択!$C$33="","　　年",VLOOKUP(作業員の選択!$C$33,基本データ!$A$11:$AK$50,37,FALSE))</f>
        <v>16</v>
      </c>
      <c r="I201" s="270"/>
      <c r="J201" s="275">
        <f ca="1">IF(作業員の選択!$C$33="","　歳",VLOOKUP(作業員の選択!$C$33,基本データ!$A$11:$AK$50,36,FALSE))</f>
        <v>69</v>
      </c>
      <c r="K201" s="198" t="str">
        <f>IF(作業員の選択!$C$33="","",VLOOKUP(作業員の選択!$C$33,基本データ!$A$11:$AH$50,8,FALSE))</f>
        <v>同上</v>
      </c>
      <c r="L201" s="314" t="s">
        <v>43</v>
      </c>
      <c r="M201" s="315"/>
      <c r="N201" s="332">
        <f>IF(作業員の選択!$C$33="","",VLOOKUP(作業員の選択!$C$33,基本データ!$A$11:$AH$50,9,FALSE))</f>
        <v>0</v>
      </c>
      <c r="O201" s="333"/>
      <c r="P201" s="327">
        <f>IF(作業員の選択!$C$33="","",VLOOKUP(作業員の選択!$C$33,基本データ!$A$11:$AH$50,11,FALSE))</f>
        <v>138</v>
      </c>
      <c r="Q201" s="334" t="s">
        <v>68</v>
      </c>
      <c r="R201" s="337">
        <f>IF(作業員の選択!$C$33="","",VLOOKUP(作業員の選択!$C$33,基本データ!$A$11:$AH$50,12,FALSE))</f>
        <v>82</v>
      </c>
      <c r="S201" s="331"/>
      <c r="T201" s="292"/>
      <c r="U201" s="293"/>
      <c r="V201" s="253">
        <f>IF(作業員の選択!$C$33="","",VLOOKUP(作業員の選択!$C$33,基本データ!$A$11:$AH$50,17,FALSE))</f>
        <v>0</v>
      </c>
      <c r="W201" s="298"/>
      <c r="X201" s="253">
        <f>IF(作業員の選択!$C$33="","",VLOOKUP(作業員の選択!$C$33,基本データ!$A$11:$AH$50,21,FALSE))</f>
        <v>0</v>
      </c>
      <c r="Y201" s="255"/>
      <c r="Z201" s="255"/>
      <c r="AA201" s="254"/>
      <c r="AB201" s="227">
        <f>IF(作業員の選択!$C$33="","",VLOOKUP(作業員の選択!$C$33,基本データ!$A$11:$AH$50,25,FALSE))</f>
        <v>0</v>
      </c>
      <c r="AC201" s="228"/>
      <c r="AD201" s="279" t="s">
        <v>66</v>
      </c>
      <c r="AE201" s="280"/>
      <c r="AF201" s="224">
        <f>IF(作業員の選択!$C$13="","",VLOOKUP(作業員の選択!$C$13,基本データ!$A$11:$AH$50,25,FALSE))</f>
        <v>0</v>
      </c>
      <c r="AG201" s="224"/>
      <c r="AH201" s="264" t="str">
        <f>IF(作業員の選択!$C$33="","",IF(VLOOKUP(作業員の選択!$C$33,基本データ!$A$11:$AI$60,35,FALSE)="有","",IF(VLOOKUP(作業員の選択!$C$33,基本データ!$A$11:$AI$60,35,FALSE)="無","○","")))</f>
        <v>○</v>
      </c>
    </row>
    <row r="202" spans="1:34" ht="9" customHeight="1" x14ac:dyDescent="0.15">
      <c r="B202" s="140"/>
      <c r="C202" s="247"/>
      <c r="D202" s="248"/>
      <c r="E202" s="249"/>
      <c r="F202" s="141"/>
      <c r="G202" s="267"/>
      <c r="H202" s="271"/>
      <c r="I202" s="272"/>
      <c r="J202" s="276"/>
      <c r="K202" s="197"/>
      <c r="L202" s="173"/>
      <c r="M202" s="174"/>
      <c r="N202" s="178"/>
      <c r="O202" s="179"/>
      <c r="P202" s="328"/>
      <c r="Q202" s="335"/>
      <c r="R202" s="338"/>
      <c r="S202" s="141"/>
      <c r="T202" s="294"/>
      <c r="U202" s="295"/>
      <c r="V202" s="227"/>
      <c r="W202" s="228"/>
      <c r="X202" s="227"/>
      <c r="Y202" s="237"/>
      <c r="Z202" s="237"/>
      <c r="AA202" s="228"/>
      <c r="AB202" s="227"/>
      <c r="AC202" s="228"/>
      <c r="AD202" s="281"/>
      <c r="AE202" s="282"/>
      <c r="AF202" s="223" t="str">
        <f>IF(作業員の選択!$C$33="","",VLOOKUP(作業員の選択!$C$33,基本データ!$A$11:$AH$50,31,FALSE))</f>
        <v>受給者</v>
      </c>
      <c r="AG202" s="223"/>
      <c r="AH202" s="265"/>
    </row>
    <row r="203" spans="1:34" ht="9" customHeight="1" x14ac:dyDescent="0.15">
      <c r="B203" s="85"/>
      <c r="C203" s="250"/>
      <c r="D203" s="251"/>
      <c r="E203" s="252"/>
      <c r="F203" s="82"/>
      <c r="G203" s="268"/>
      <c r="H203" s="273"/>
      <c r="I203" s="274"/>
      <c r="J203" s="277"/>
      <c r="K203" s="188"/>
      <c r="L203" s="132"/>
      <c r="M203" s="133"/>
      <c r="N203" s="133"/>
      <c r="O203" s="134"/>
      <c r="P203" s="329"/>
      <c r="Q203" s="336"/>
      <c r="R203" s="339"/>
      <c r="S203" s="83"/>
      <c r="T203" s="296"/>
      <c r="U203" s="297"/>
      <c r="V203" s="231"/>
      <c r="W203" s="233"/>
      <c r="X203" s="231"/>
      <c r="Y203" s="232"/>
      <c r="Z203" s="232"/>
      <c r="AA203" s="233"/>
      <c r="AB203" s="229"/>
      <c r="AC203" s="230"/>
      <c r="AD203" s="283"/>
      <c r="AE203" s="284"/>
      <c r="AF203" s="224">
        <f>IF(作業員の選択!$C$13="","",VLOOKUP(作業員の選択!$C$13,基本データ!$A$11:$AH$50,25,FALSE))</f>
        <v>0</v>
      </c>
      <c r="AG203" s="224"/>
      <c r="AH203" s="266"/>
    </row>
    <row r="204" spans="1:34" s="169" customFormat="1" ht="9" customHeight="1" x14ac:dyDescent="0.15">
      <c r="A204" s="93"/>
      <c r="B204" s="95"/>
      <c r="C204" s="238" t="str">
        <f>IF(作業員の選択!$C$34="","",VLOOKUP(作業員の選択!$C$34,基本データ!$A$11:$AH$50,2,FALSE))</f>
        <v>しらい　よへい</v>
      </c>
      <c r="D204" s="239"/>
      <c r="E204" s="240"/>
      <c r="F204" s="84"/>
      <c r="G204" s="310"/>
      <c r="H204" s="285">
        <f>IF(作業員の選択!$C$34="","　　年　月　日",VLOOKUP(作業員の選択!$C$34,基本データ!$A$11:$AH$50,5,FALSE))</f>
        <v>38621</v>
      </c>
      <c r="I204" s="286"/>
      <c r="J204" s="311">
        <f>IF(作業員の選択!$C$34="","　　年　月　日",VLOOKUP(作業員の選択!$C$34,基本データ!$A$11:$AH$50,4,FALSE))</f>
        <v>18904</v>
      </c>
      <c r="K204" s="184" t="str">
        <f>IF(作業員の選択!$C$34="","",VLOOKUP(作業員の選択!$C$34,基本データ!$A$11:$AH$50,6,FALSE))</f>
        <v>長岡市越路3-4</v>
      </c>
      <c r="L204" s="340" t="s">
        <v>43</v>
      </c>
      <c r="M204" s="341"/>
      <c r="N204" s="316" t="str">
        <f>IF(作業員の選択!$C$34="","",VLOOKUP(作業員の選択!$C$34,基本データ!$A$11:$AH$50,7,FALSE))</f>
        <v>0258-11-0024</v>
      </c>
      <c r="O204" s="342"/>
      <c r="P204" s="318">
        <f>IF(作業員の選択!$C$34="","",VLOOKUP(作業員の選択!$C$34,基本データ!$A$11:$AH$50,10,FALSE))</f>
        <v>44434</v>
      </c>
      <c r="Q204" s="319"/>
      <c r="R204" s="320"/>
      <c r="S204" s="80"/>
      <c r="T204" s="299"/>
      <c r="U204" s="300"/>
      <c r="V204" s="234" t="str">
        <f>IF(作業員の選択!$C$34="","",VLOOKUP(作業員の選択!$C$34,基本データ!$A$11:$AH$50,14,FALSE))</f>
        <v>職長訓練</v>
      </c>
      <c r="W204" s="236"/>
      <c r="X204" s="234" t="str">
        <f>IF(作業員の選択!$C$34="","",VLOOKUP(作業員の選択!$C$34,基本データ!$A$11:$AH$50,18,FALSE))</f>
        <v>高所作業車(10m以上)</v>
      </c>
      <c r="Y204" s="235"/>
      <c r="Z204" s="235"/>
      <c r="AA204" s="236"/>
      <c r="AB204" s="225" t="str">
        <f>IF(作業員の選択!$C$34="","",VLOOKUP(作業員の選択!$C$34,基本データ!$A$11:$AH$50,22,FALSE))</f>
        <v>第2種電気工事士</v>
      </c>
      <c r="AC204" s="226"/>
      <c r="AD204" s="285" t="s">
        <v>66</v>
      </c>
      <c r="AE204" s="286"/>
      <c r="AF204" s="223" t="str">
        <f>IF(作業員の選択!$C$34="","",VLOOKUP(作業員の選択!$C$34,基本データ!$A$11:$AH$50,29,FALSE))</f>
        <v>建設国保</v>
      </c>
      <c r="AG204" s="223"/>
      <c r="AH204" s="264" t="str">
        <f>IF(作業員の選択!$C$34="","",IF(VLOOKUP(作業員の選択!$C$34,基本データ!$A$11:$AI$60,35,FALSE)="有","○",IF(VLOOKUP(作業員の選択!$C$34,基本データ!$A$11:$AI$60,35,FALSE)="","","")))</f>
        <v/>
      </c>
    </row>
    <row r="205" spans="1:34" s="169" customFormat="1" ht="9" customHeight="1" x14ac:dyDescent="0.15">
      <c r="A205" s="93"/>
      <c r="B205" s="160"/>
      <c r="C205" s="241"/>
      <c r="D205" s="242"/>
      <c r="E205" s="243"/>
      <c r="F205" s="152"/>
      <c r="G205" s="267"/>
      <c r="H205" s="281"/>
      <c r="I205" s="282"/>
      <c r="J205" s="312"/>
      <c r="K205" s="197"/>
      <c r="L205" s="172"/>
      <c r="M205" s="180"/>
      <c r="N205" s="175"/>
      <c r="O205" s="181"/>
      <c r="P205" s="321"/>
      <c r="Q205" s="322"/>
      <c r="R205" s="323"/>
      <c r="S205" s="149"/>
      <c r="T205" s="301"/>
      <c r="U205" s="302"/>
      <c r="V205" s="253">
        <f>IF(作業員の選択!$C$34="","",VLOOKUP(作業員の選択!$C$34,基本データ!$A$11:$AH$50,15,FALSE))</f>
        <v>0</v>
      </c>
      <c r="W205" s="254"/>
      <c r="X205" s="253">
        <f>IF(作業員の選択!$C$34="","",VLOOKUP(作業員の選択!$C$34,基本データ!$A$11:$AH$50,19,FALSE))</f>
        <v>0</v>
      </c>
      <c r="Y205" s="255"/>
      <c r="Z205" s="255"/>
      <c r="AA205" s="254"/>
      <c r="AB205" s="227">
        <f>IF(作業員の選択!$C$34="","",VLOOKUP(作業員の選択!$C$34,基本データ!$A$11:$AH$50,23,FALSE))</f>
        <v>0</v>
      </c>
      <c r="AC205" s="228"/>
      <c r="AD205" s="281"/>
      <c r="AE205" s="282"/>
      <c r="AF205" s="224">
        <f>IF(作業員の選択!$C$14="","",VLOOKUP(作業員の選択!$C$14,基本データ!$A$11:$AH$50,25,FALSE))</f>
        <v>0</v>
      </c>
      <c r="AG205" s="224"/>
      <c r="AH205" s="265"/>
    </row>
    <row r="206" spans="1:34" ht="9" customHeight="1" x14ac:dyDescent="0.15">
      <c r="B206" s="330">
        <v>24</v>
      </c>
      <c r="C206" s="244" t="str">
        <f>IF(作業員の選択!$C$34="","",VLOOKUP(作業員の選択!$C$34,基本データ!$A$11:$AH$50,1,FALSE))</f>
        <v>白井　与平</v>
      </c>
      <c r="D206" s="245"/>
      <c r="E206" s="246"/>
      <c r="F206" s="331" t="str">
        <f>IF(作業員の選択!$C$34="","",VLOOKUP(作業員の選択!$C$34,基本データ!$A$11:$AH$50,3,FALSE))</f>
        <v>電工</v>
      </c>
      <c r="G206" s="267"/>
      <c r="H206" s="287"/>
      <c r="I206" s="288"/>
      <c r="J206" s="313"/>
      <c r="K206" s="186"/>
      <c r="L206" s="129"/>
      <c r="M206" s="130"/>
      <c r="N206" s="130"/>
      <c r="O206" s="131"/>
      <c r="P206" s="324"/>
      <c r="Q206" s="325"/>
      <c r="R206" s="326"/>
      <c r="S206" s="331" t="str">
        <f>IF(作業員の選択!$C$34="","",VLOOKUP(作業員の選択!$C$34,基本データ!$A$11:$AH$50,13,FALSE))</f>
        <v>O</v>
      </c>
      <c r="T206" s="303"/>
      <c r="U206" s="304"/>
      <c r="V206" s="253">
        <f>IF(作業員の選択!$C$34="","",VLOOKUP(作業員の選択!$C$34,基本データ!$A$11:$AH$50,16,FALSE))</f>
        <v>0</v>
      </c>
      <c r="W206" s="298"/>
      <c r="X206" s="253">
        <f>IF(作業員の選択!$C$34="","",VLOOKUP(作業員の選択!$C$34,基本データ!$A$11:$AH$50,20,FALSE))</f>
        <v>0</v>
      </c>
      <c r="Y206" s="255"/>
      <c r="Z206" s="255"/>
      <c r="AA206" s="254"/>
      <c r="AB206" s="227">
        <f>IF(作業員の選択!$C$34="","",VLOOKUP(作業員の選択!$C$34,基本データ!$A$11:$AH$50,24,FALSE))</f>
        <v>0</v>
      </c>
      <c r="AC206" s="228"/>
      <c r="AD206" s="287"/>
      <c r="AE206" s="288"/>
      <c r="AF206" s="223">
        <f>IF(作業員の選択!$C$34="","",VLOOKUP(作業員の選択!$C$34,基本データ!$A$11:$AH$50,30,FALSE))</f>
        <v>24</v>
      </c>
      <c r="AG206" s="223"/>
      <c r="AH206" s="266"/>
    </row>
    <row r="207" spans="1:34" ht="9" customHeight="1" x14ac:dyDescent="0.15">
      <c r="B207" s="330"/>
      <c r="C207" s="247"/>
      <c r="D207" s="248"/>
      <c r="E207" s="249"/>
      <c r="F207" s="331"/>
      <c r="G207" s="267"/>
      <c r="H207" s="269">
        <f ca="1">IF(作業員の選択!$C$34="","　　年",VLOOKUP(作業員の選択!$C$34,基本データ!$A$11:$AK$50,37,FALSE))</f>
        <v>15</v>
      </c>
      <c r="I207" s="270"/>
      <c r="J207" s="275">
        <f ca="1">IF(作業員の選択!$C$34="","　歳",VLOOKUP(作業員の選択!$C$34,基本データ!$A$11:$AK$50,36,FALSE))</f>
        <v>69</v>
      </c>
      <c r="K207" s="198" t="str">
        <f>IF(作業員の選択!$C$34="","",VLOOKUP(作業員の選択!$C$34,基本データ!$A$11:$AH$50,8,FALSE))</f>
        <v>同上</v>
      </c>
      <c r="L207" s="314" t="s">
        <v>43</v>
      </c>
      <c r="M207" s="315"/>
      <c r="N207" s="332">
        <f>IF(作業員の選択!$C$34="","",VLOOKUP(作業員の選択!$C$34,基本データ!$A$11:$AH$50,9,FALSE))</f>
        <v>0</v>
      </c>
      <c r="O207" s="333"/>
      <c r="P207" s="327">
        <f>IF(作業員の選択!$C$34="","",VLOOKUP(作業員の選択!$C$34,基本データ!$A$11:$AH$50,11,FALSE))</f>
        <v>139</v>
      </c>
      <c r="Q207" s="334" t="s">
        <v>68</v>
      </c>
      <c r="R207" s="337">
        <f>IF(作業員の選択!$C$34="","",VLOOKUP(作業員の選択!$C$34,基本データ!$A$11:$AH$50,12,FALSE))</f>
        <v>89</v>
      </c>
      <c r="S207" s="331"/>
      <c r="T207" s="292"/>
      <c r="U207" s="293"/>
      <c r="V207" s="253">
        <f>IF(作業員の選択!$C$34="","",VLOOKUP(作業員の選択!$C$34,基本データ!$A$11:$AH$50,17,FALSE))</f>
        <v>0</v>
      </c>
      <c r="W207" s="298"/>
      <c r="X207" s="253">
        <f>IF(作業員の選択!$C$34="","",VLOOKUP(作業員の選択!$C$34,基本データ!$A$11:$AH$50,21,FALSE))</f>
        <v>0</v>
      </c>
      <c r="Y207" s="255"/>
      <c r="Z207" s="255"/>
      <c r="AA207" s="254"/>
      <c r="AB207" s="227">
        <f>IF(作業員の選択!$C$34="","",VLOOKUP(作業員の選択!$C$34,基本データ!$A$11:$AH$50,25,FALSE))</f>
        <v>0</v>
      </c>
      <c r="AC207" s="228"/>
      <c r="AD207" s="279" t="s">
        <v>66</v>
      </c>
      <c r="AE207" s="280"/>
      <c r="AF207" s="224">
        <f>IF(作業員の選択!$C$14="","",VLOOKUP(作業員の選択!$C$14,基本データ!$A$11:$AH$50,25,FALSE))</f>
        <v>0</v>
      </c>
      <c r="AG207" s="224"/>
      <c r="AH207" s="264" t="str">
        <f>IF(作業員の選択!$C$34="","",IF(VLOOKUP(作業員の選択!$C$34,基本データ!$A$11:$AI$60,35,FALSE)="有","",IF(VLOOKUP(作業員の選択!$C$34,基本データ!$A$11:$AI$60,35,FALSE)="無","○","")))</f>
        <v>○</v>
      </c>
    </row>
    <row r="208" spans="1:34" ht="9" customHeight="1" x14ac:dyDescent="0.15">
      <c r="B208" s="140"/>
      <c r="C208" s="247"/>
      <c r="D208" s="248"/>
      <c r="E208" s="249"/>
      <c r="F208" s="141"/>
      <c r="G208" s="267"/>
      <c r="H208" s="271"/>
      <c r="I208" s="272"/>
      <c r="J208" s="276"/>
      <c r="K208" s="197"/>
      <c r="L208" s="173"/>
      <c r="M208" s="174"/>
      <c r="N208" s="178"/>
      <c r="O208" s="179"/>
      <c r="P208" s="328"/>
      <c r="Q208" s="335"/>
      <c r="R208" s="338"/>
      <c r="S208" s="141"/>
      <c r="T208" s="294"/>
      <c r="U208" s="295"/>
      <c r="V208" s="227"/>
      <c r="W208" s="228"/>
      <c r="X208" s="227"/>
      <c r="Y208" s="237"/>
      <c r="Z208" s="237"/>
      <c r="AA208" s="228"/>
      <c r="AB208" s="227"/>
      <c r="AC208" s="228"/>
      <c r="AD208" s="281"/>
      <c r="AE208" s="282"/>
      <c r="AF208" s="223" t="str">
        <f>IF(作業員の選択!$C$34="","",VLOOKUP(作業員の選択!$C$34,基本データ!$A$11:$AH$50,31,FALSE))</f>
        <v>受給者</v>
      </c>
      <c r="AG208" s="223"/>
      <c r="AH208" s="265"/>
    </row>
    <row r="209" spans="1:34" ht="9" customHeight="1" x14ac:dyDescent="0.15">
      <c r="B209" s="85"/>
      <c r="C209" s="250"/>
      <c r="D209" s="251"/>
      <c r="E209" s="252"/>
      <c r="F209" s="82"/>
      <c r="G209" s="268"/>
      <c r="H209" s="273"/>
      <c r="I209" s="274"/>
      <c r="J209" s="277"/>
      <c r="K209" s="188"/>
      <c r="L209" s="132"/>
      <c r="M209" s="133"/>
      <c r="N209" s="133"/>
      <c r="O209" s="134"/>
      <c r="P209" s="329"/>
      <c r="Q209" s="336"/>
      <c r="R209" s="339"/>
      <c r="S209" s="83"/>
      <c r="T209" s="296"/>
      <c r="U209" s="297"/>
      <c r="V209" s="231"/>
      <c r="W209" s="233"/>
      <c r="X209" s="231"/>
      <c r="Y209" s="232"/>
      <c r="Z209" s="232"/>
      <c r="AA209" s="233"/>
      <c r="AB209" s="229"/>
      <c r="AC209" s="230"/>
      <c r="AD209" s="283"/>
      <c r="AE209" s="284"/>
      <c r="AF209" s="224">
        <f>IF(作業員の選択!$C$14="","",VLOOKUP(作業員の選択!$C$14,基本データ!$A$11:$AH$50,25,FALSE))</f>
        <v>0</v>
      </c>
      <c r="AG209" s="224"/>
      <c r="AH209" s="266"/>
    </row>
    <row r="210" spans="1:34" ht="9" customHeight="1" x14ac:dyDescent="0.15">
      <c r="B210" s="86"/>
      <c r="C210" s="238" t="str">
        <f>IF(作業員の選択!$C$35="","",VLOOKUP(作業員の選択!$C$35,基本データ!$A$11:$AH$50,2,FALSE))</f>
        <v>しらい　ごへい</v>
      </c>
      <c r="D210" s="239"/>
      <c r="E210" s="240"/>
      <c r="F210" s="84"/>
      <c r="G210" s="310"/>
      <c r="H210" s="285">
        <f>IF(作業員の選択!$C$35="","　　年　月　日",VLOOKUP(作業員の選択!$C$35,基本データ!$A$11:$AH$50,5,FALSE))</f>
        <v>38808</v>
      </c>
      <c r="I210" s="286"/>
      <c r="J210" s="311">
        <f>IF(作業員の選択!$C$35="","　　年　月　日",VLOOKUP(作業員の選択!$C$35,基本データ!$A$11:$AH$50,4,FALSE))</f>
        <v>18835</v>
      </c>
      <c r="K210" s="184" t="str">
        <f>IF(作業員の選択!$C$35="","",VLOOKUP(作業員の選択!$C$35,基本データ!$A$11:$AH$50,6,FALSE))</f>
        <v>長岡市越路3-5</v>
      </c>
      <c r="L210" s="314" t="s">
        <v>43</v>
      </c>
      <c r="M210" s="315"/>
      <c r="N210" s="316" t="str">
        <f>IF(作業員の選択!$C$35="","",VLOOKUP(作業員の選択!$C$35,基本データ!$A$11:$AH$50,7,FALSE))</f>
        <v>0258-11-0025</v>
      </c>
      <c r="O210" s="317"/>
      <c r="P210" s="318">
        <f>IF(作業員の選択!$C$35="","",VLOOKUP(作業員の選択!$C$35,基本データ!$A$11:$AH$50,10,FALSE))</f>
        <v>44434</v>
      </c>
      <c r="Q210" s="319"/>
      <c r="R210" s="320"/>
      <c r="S210" s="80"/>
      <c r="T210" s="299"/>
      <c r="U210" s="300"/>
      <c r="V210" s="234" t="str">
        <f>IF(作業員の選択!$C$35="","",VLOOKUP(作業員の選択!$C$35,基本データ!$A$11:$AH$50,14,FALSE))</f>
        <v>低圧電気取扱業務</v>
      </c>
      <c r="W210" s="305"/>
      <c r="X210" s="234" t="str">
        <f>IF(作業員の選択!$C$35="","",VLOOKUP(作業員の選択!$C$35,基本データ!$A$11:$AH$50,18,FALSE))</f>
        <v>高所作業車(10m以上)</v>
      </c>
      <c r="Y210" s="235"/>
      <c r="Z210" s="235"/>
      <c r="AA210" s="236"/>
      <c r="AB210" s="225" t="str">
        <f>IF(作業員の選択!$C$35="","",VLOOKUP(作業員の選択!$C$35,基本データ!$A$11:$AH$50,22,FALSE))</f>
        <v>第2種電気工事士</v>
      </c>
      <c r="AC210" s="226"/>
      <c r="AD210" s="285" t="s">
        <v>66</v>
      </c>
      <c r="AE210" s="286"/>
      <c r="AF210" s="223" t="str">
        <f>IF(作業員の選択!$C$35="","",VLOOKUP(作業員の選択!$C$35,基本データ!$A$11:$AH$50,29,FALSE))</f>
        <v>建設国保</v>
      </c>
      <c r="AG210" s="223"/>
      <c r="AH210" s="264" t="str">
        <f>IF(作業員の選択!$C$35="","",IF(VLOOKUP(作業員の選択!$C$35,基本データ!$A$11:$AI$60,35,FALSE)="有","○",IF(VLOOKUP(作業員の選択!$C$35,基本データ!$A$11:$AI$60,35,FALSE)="","","")))</f>
        <v/>
      </c>
    </row>
    <row r="211" spans="1:34" ht="9" customHeight="1" x14ac:dyDescent="0.15">
      <c r="B211" s="153"/>
      <c r="C211" s="241"/>
      <c r="D211" s="242"/>
      <c r="E211" s="243"/>
      <c r="F211" s="152"/>
      <c r="G211" s="267"/>
      <c r="H211" s="281"/>
      <c r="I211" s="282"/>
      <c r="J211" s="312"/>
      <c r="K211" s="197"/>
      <c r="L211" s="173"/>
      <c r="M211" s="174"/>
      <c r="N211" s="175"/>
      <c r="O211" s="176"/>
      <c r="P211" s="321"/>
      <c r="Q211" s="322"/>
      <c r="R211" s="323"/>
      <c r="S211" s="149"/>
      <c r="T211" s="301"/>
      <c r="U211" s="302"/>
      <c r="V211" s="253">
        <f>IF(作業員の選択!$C$35="","",VLOOKUP(作業員の選択!$C$35,基本データ!$A$11:$AH$50,15,FALSE))</f>
        <v>0</v>
      </c>
      <c r="W211" s="298"/>
      <c r="X211" s="253">
        <f>IF(作業員の選択!$C$35="","",VLOOKUP(作業員の選択!$C$35,基本データ!$A$11:$AH$50,19,FALSE))</f>
        <v>0</v>
      </c>
      <c r="Y211" s="255"/>
      <c r="Z211" s="255"/>
      <c r="AA211" s="254"/>
      <c r="AB211" s="227">
        <f>IF(作業員の選択!$C$35="","",VLOOKUP(作業員の選択!$C$35,基本データ!$A$11:$AH$50,23,FALSE))</f>
        <v>0</v>
      </c>
      <c r="AC211" s="228"/>
      <c r="AD211" s="281"/>
      <c r="AE211" s="282"/>
      <c r="AF211" s="224">
        <f>IF(作業員の選択!$C$15="","",VLOOKUP(作業員の選択!$C$15,基本データ!$A$11:$AH$50,25,FALSE))</f>
        <v>0</v>
      </c>
      <c r="AG211" s="224"/>
      <c r="AH211" s="265"/>
    </row>
    <row r="212" spans="1:34" ht="9" customHeight="1" x14ac:dyDescent="0.15">
      <c r="B212" s="330">
        <v>25</v>
      </c>
      <c r="C212" s="244" t="str">
        <f>IF(作業員の選択!$C$35="","",VLOOKUP(作業員の選択!$C$35,基本データ!$A$11:$AH$50,1,FALSE))</f>
        <v>白井　五平</v>
      </c>
      <c r="D212" s="245"/>
      <c r="E212" s="246"/>
      <c r="F212" s="331" t="str">
        <f>IF(作業員の選択!$C$35="","",VLOOKUP(作業員の選択!$C$35,基本データ!$A$11:$AH$50,3,FALSE))</f>
        <v>電工</v>
      </c>
      <c r="G212" s="267"/>
      <c r="H212" s="287"/>
      <c r="I212" s="288"/>
      <c r="J212" s="313"/>
      <c r="K212" s="186"/>
      <c r="L212" s="129"/>
      <c r="M212" s="130"/>
      <c r="N212" s="130"/>
      <c r="O212" s="131"/>
      <c r="P212" s="324"/>
      <c r="Q212" s="325"/>
      <c r="R212" s="326"/>
      <c r="S212" s="331" t="str">
        <f>IF(作業員の選択!$C$35="","",VLOOKUP(作業員の選択!$C$35,基本データ!$A$11:$AH$50,13,FALSE))</f>
        <v>A</v>
      </c>
      <c r="T212" s="303"/>
      <c r="U212" s="304"/>
      <c r="V212" s="253">
        <f>IF(作業員の選択!$C$35="","",VLOOKUP(作業員の選択!$C$35,基本データ!$A$11:$AH$50,16,FALSE))</f>
        <v>0</v>
      </c>
      <c r="W212" s="298"/>
      <c r="X212" s="253">
        <f>IF(作業員の選択!$C$35="","",VLOOKUP(作業員の選択!$C$35,基本データ!$A$11:$AH$50,20,FALSE))</f>
        <v>0</v>
      </c>
      <c r="Y212" s="255"/>
      <c r="Z212" s="255"/>
      <c r="AA212" s="254"/>
      <c r="AB212" s="227">
        <f>IF(作業員の選択!$C$35="","",VLOOKUP(作業員の選択!$C$35,基本データ!$A$11:$AH$50,24,FALSE))</f>
        <v>0</v>
      </c>
      <c r="AC212" s="228"/>
      <c r="AD212" s="287"/>
      <c r="AE212" s="288"/>
      <c r="AF212" s="223">
        <f>IF(作業員の選択!$C$35="","",VLOOKUP(作業員の選択!$C$35,基本データ!$A$11:$AH$50,30,FALSE))</f>
        <v>25</v>
      </c>
      <c r="AG212" s="223"/>
      <c r="AH212" s="266"/>
    </row>
    <row r="213" spans="1:34" ht="9" customHeight="1" x14ac:dyDescent="0.15">
      <c r="B213" s="330"/>
      <c r="C213" s="247"/>
      <c r="D213" s="248"/>
      <c r="E213" s="249"/>
      <c r="F213" s="331"/>
      <c r="G213" s="267"/>
      <c r="H213" s="269">
        <f ca="1">IF(作業員の選択!$C$35="","　　年",VLOOKUP(作業員の選択!$C$35,基本データ!$A$11:$AK$50,37,FALSE))</f>
        <v>15</v>
      </c>
      <c r="I213" s="270"/>
      <c r="J213" s="275">
        <f ca="1">IF(作業員の選択!$C$35="","　歳",VLOOKUP(作業員の選択!$C$35,基本データ!$A$11:$AK$50,36,FALSE))</f>
        <v>70</v>
      </c>
      <c r="K213" s="198" t="str">
        <f>IF(作業員の選択!$C$35="","",VLOOKUP(作業員の選択!$C$35,基本データ!$A$11:$AH$50,8,FALSE))</f>
        <v>同上</v>
      </c>
      <c r="L213" s="314" t="s">
        <v>43</v>
      </c>
      <c r="M213" s="315"/>
      <c r="N213" s="332">
        <f>IF(作業員の選択!$C$35="","",VLOOKUP(作業員の選択!$C$35,基本データ!$A$11:$AH$50,9,FALSE))</f>
        <v>0</v>
      </c>
      <c r="O213" s="333"/>
      <c r="P213" s="327">
        <f>IF(作業員の選択!$C$35="","",VLOOKUP(作業員の選択!$C$35,基本データ!$A$11:$AH$50,11,FALSE))</f>
        <v>128</v>
      </c>
      <c r="Q213" s="334" t="s">
        <v>68</v>
      </c>
      <c r="R213" s="337">
        <f>IF(作業員の選択!$C$35="","",VLOOKUP(作業員の選択!$C$35,基本データ!$A$11:$AH$50,12,FALSE))</f>
        <v>61</v>
      </c>
      <c r="S213" s="331"/>
      <c r="T213" s="292"/>
      <c r="U213" s="293"/>
      <c r="V213" s="253">
        <f>IF(作業員の選択!$C$35="","",VLOOKUP(作業員の選択!$C$35,基本データ!$A$11:$AH$50,17,FALSE))</f>
        <v>0</v>
      </c>
      <c r="W213" s="298"/>
      <c r="X213" s="253">
        <f>IF(作業員の選択!$C$35="","",VLOOKUP(作業員の選択!$C$35,基本データ!$A$11:$AH$50,21,FALSE))</f>
        <v>0</v>
      </c>
      <c r="Y213" s="255"/>
      <c r="Z213" s="255"/>
      <c r="AA213" s="254"/>
      <c r="AB213" s="227">
        <f>IF(作業員の選択!$C$35="","",VLOOKUP(作業員の選択!$C$35,基本データ!$A$11:$AH$50,25,FALSE))</f>
        <v>0</v>
      </c>
      <c r="AC213" s="228"/>
      <c r="AD213" s="279" t="s">
        <v>66</v>
      </c>
      <c r="AE213" s="280"/>
      <c r="AF213" s="224">
        <f>IF(作業員の選択!$C$15="","",VLOOKUP(作業員の選択!$C$15,基本データ!$A$11:$AH$50,25,FALSE))</f>
        <v>0</v>
      </c>
      <c r="AG213" s="224"/>
      <c r="AH213" s="264" t="str">
        <f>IF(作業員の選択!$C$35="","",IF(VLOOKUP(作業員の選択!$C$35,基本データ!$A$11:$AI$60,35,FALSE)="有","",IF(VLOOKUP(作業員の選択!$C$35,基本データ!$A$11:$AI$60,35,FALSE)="無","○","")))</f>
        <v>○</v>
      </c>
    </row>
    <row r="214" spans="1:34" ht="9" customHeight="1" x14ac:dyDescent="0.15">
      <c r="B214" s="140"/>
      <c r="C214" s="247"/>
      <c r="D214" s="248"/>
      <c r="E214" s="249"/>
      <c r="F214" s="141"/>
      <c r="G214" s="267"/>
      <c r="H214" s="271"/>
      <c r="I214" s="272"/>
      <c r="J214" s="276"/>
      <c r="K214" s="197"/>
      <c r="L214" s="173"/>
      <c r="M214" s="174"/>
      <c r="N214" s="178"/>
      <c r="O214" s="179"/>
      <c r="P214" s="328"/>
      <c r="Q214" s="335"/>
      <c r="R214" s="338"/>
      <c r="S214" s="141"/>
      <c r="T214" s="294"/>
      <c r="U214" s="295"/>
      <c r="V214" s="227"/>
      <c r="W214" s="228"/>
      <c r="X214" s="227"/>
      <c r="Y214" s="237"/>
      <c r="Z214" s="237"/>
      <c r="AA214" s="228"/>
      <c r="AB214" s="227"/>
      <c r="AC214" s="228"/>
      <c r="AD214" s="281"/>
      <c r="AE214" s="282"/>
      <c r="AF214" s="223" t="str">
        <f>IF(作業員の選択!$C$35="","",VLOOKUP(作業員の選択!$C$35,基本データ!$A$11:$AH$50,31,FALSE))</f>
        <v>受給者</v>
      </c>
      <c r="AG214" s="223"/>
      <c r="AH214" s="265"/>
    </row>
    <row r="215" spans="1:34" ht="9" customHeight="1" x14ac:dyDescent="0.15">
      <c r="B215" s="85"/>
      <c r="C215" s="250"/>
      <c r="D215" s="251"/>
      <c r="E215" s="252"/>
      <c r="F215" s="82"/>
      <c r="G215" s="268"/>
      <c r="H215" s="273"/>
      <c r="I215" s="274"/>
      <c r="J215" s="277"/>
      <c r="K215" s="188"/>
      <c r="L215" s="132"/>
      <c r="M215" s="133"/>
      <c r="N215" s="133"/>
      <c r="O215" s="134"/>
      <c r="P215" s="329"/>
      <c r="Q215" s="336"/>
      <c r="R215" s="339"/>
      <c r="S215" s="83"/>
      <c r="T215" s="296"/>
      <c r="U215" s="297"/>
      <c r="V215" s="231"/>
      <c r="W215" s="233"/>
      <c r="X215" s="231"/>
      <c r="Y215" s="232"/>
      <c r="Z215" s="232"/>
      <c r="AA215" s="233"/>
      <c r="AB215" s="229"/>
      <c r="AC215" s="230"/>
      <c r="AD215" s="283"/>
      <c r="AE215" s="284"/>
      <c r="AF215" s="224">
        <f>IF(作業員の選択!$C$15="","",VLOOKUP(作業員の選択!$C$15,基本データ!$A$11:$AH$50,25,FALSE))</f>
        <v>0</v>
      </c>
      <c r="AG215" s="224"/>
      <c r="AH215" s="266"/>
    </row>
    <row r="216" spans="1:34" ht="9" customHeight="1" x14ac:dyDescent="0.15">
      <c r="B216" s="86"/>
      <c r="C216" s="238" t="str">
        <f>IF(作業員の選択!$C$36="","",VLOOKUP(作業員の選択!$C$36,基本データ!$A$11:$AH$50,2,FALSE))</f>
        <v>しらい　ろくへい</v>
      </c>
      <c r="D216" s="239"/>
      <c r="E216" s="240"/>
      <c r="F216" s="84"/>
      <c r="G216" s="310"/>
      <c r="H216" s="285">
        <f>IF(作業員の選択!$C$36="","　　年　月　日",VLOOKUP(作業員の選択!$C$36,基本データ!$A$11:$AH$50,5,FALSE))</f>
        <v>41156</v>
      </c>
      <c r="I216" s="286"/>
      <c r="J216" s="311">
        <f>IF(作業員の選択!$C$36="","　　年　月　日",VLOOKUP(作業員の選択!$C$36,基本データ!$A$11:$AH$50,4,FALSE))</f>
        <v>18775</v>
      </c>
      <c r="K216" s="184" t="str">
        <f>IF(作業員の選択!$C$36="","",VLOOKUP(作業員の選択!$C$36,基本データ!$A$11:$AH$50,6,FALSE))</f>
        <v>長岡市越路3-6</v>
      </c>
      <c r="L216" s="314" t="s">
        <v>43</v>
      </c>
      <c r="M216" s="315"/>
      <c r="N216" s="316" t="str">
        <f>IF(作業員の選択!$C$36="","",VLOOKUP(作業員の選択!$C$36,基本データ!$A$11:$AH$50,7,FALSE))</f>
        <v>0258-11-0026</v>
      </c>
      <c r="O216" s="317"/>
      <c r="P216" s="318">
        <f>IF(作業員の選択!$C$36="","",VLOOKUP(作業員の選択!$C$36,基本データ!$A$11:$AH$50,10,FALSE))</f>
        <v>44434</v>
      </c>
      <c r="Q216" s="319"/>
      <c r="R216" s="320"/>
      <c r="S216" s="80"/>
      <c r="T216" s="299"/>
      <c r="U216" s="300"/>
      <c r="V216" s="234" t="str">
        <f>IF(作業員の選択!$C$36="","",VLOOKUP(作業員の選択!$C$36,基本データ!$A$11:$AH$50,14,FALSE))</f>
        <v>低圧電気取扱業務</v>
      </c>
      <c r="W216" s="305"/>
      <c r="X216" s="234" t="str">
        <f>IF(作業員の選択!$C$36="","",VLOOKUP(作業員の選択!$C$36,基本データ!$A$11:$AH$50,18,FALSE))</f>
        <v>高所作業車(10m以上)</v>
      </c>
      <c r="Y216" s="235"/>
      <c r="Z216" s="235"/>
      <c r="AA216" s="236"/>
      <c r="AB216" s="225" t="str">
        <f>IF(作業員の選択!$C$36="","",VLOOKUP(作業員の選択!$C$36,基本データ!$A$11:$AH$50,22,FALSE))</f>
        <v>普通自動車</v>
      </c>
      <c r="AC216" s="226"/>
      <c r="AD216" s="285" t="s">
        <v>66</v>
      </c>
      <c r="AE216" s="286"/>
      <c r="AF216" s="223" t="str">
        <f>IF(作業員の選択!$C$36="","",VLOOKUP(作業員の選択!$C$36,基本データ!$A$11:$AH$50,29,FALSE))</f>
        <v>建設国保</v>
      </c>
      <c r="AG216" s="223"/>
      <c r="AH216" s="264" t="str">
        <f>IF(作業員の選択!$C$36="","",IF(VLOOKUP(作業員の選択!$C$36,基本データ!$A$11:$AI$60,35,FALSE)="有","○",IF(VLOOKUP(作業員の選択!$C$36,基本データ!$A$11:$AI$60,35,FALSE)="","","")))</f>
        <v/>
      </c>
    </row>
    <row r="217" spans="1:34" ht="9" customHeight="1" x14ac:dyDescent="0.15">
      <c r="B217" s="153"/>
      <c r="C217" s="241"/>
      <c r="D217" s="242"/>
      <c r="E217" s="243"/>
      <c r="F217" s="152"/>
      <c r="G217" s="267"/>
      <c r="H217" s="281"/>
      <c r="I217" s="282"/>
      <c r="J217" s="312"/>
      <c r="K217" s="197"/>
      <c r="L217" s="173"/>
      <c r="M217" s="174"/>
      <c r="N217" s="175"/>
      <c r="O217" s="176"/>
      <c r="P217" s="321"/>
      <c r="Q217" s="322"/>
      <c r="R217" s="323"/>
      <c r="S217" s="149"/>
      <c r="T217" s="301"/>
      <c r="U217" s="302"/>
      <c r="V217" s="253">
        <f>IF(作業員の選択!$C$36="","",VLOOKUP(作業員の選択!$C$36,基本データ!$A$11:$AH$50,15,FALSE))</f>
        <v>0</v>
      </c>
      <c r="W217" s="298"/>
      <c r="X217" s="253">
        <f>IF(作業員の選択!$C$36="","",VLOOKUP(作業員の選択!$C$36,基本データ!$A$11:$AH$50,19,FALSE))</f>
        <v>0</v>
      </c>
      <c r="Y217" s="255"/>
      <c r="Z217" s="255"/>
      <c r="AA217" s="254"/>
      <c r="AB217" s="227" t="str">
        <f>IF(作業員の選択!$C$36="","",VLOOKUP(作業員の選択!$C$36,基本データ!$A$11:$AH$50,23,FALSE))</f>
        <v>第1種電気工事士</v>
      </c>
      <c r="AC217" s="228"/>
      <c r="AD217" s="281"/>
      <c r="AE217" s="282"/>
      <c r="AF217" s="224">
        <f>IF(作業員の選択!$C$16="","",VLOOKUP(作業員の選択!$C$16,基本データ!$A$11:$AH$50,25,FALSE))</f>
        <v>0</v>
      </c>
      <c r="AG217" s="224"/>
      <c r="AH217" s="265"/>
    </row>
    <row r="218" spans="1:34" ht="9" customHeight="1" x14ac:dyDescent="0.15">
      <c r="B218" s="330">
        <v>26</v>
      </c>
      <c r="C218" s="244" t="str">
        <f>IF(作業員の選択!$C$36="","",VLOOKUP(作業員の選択!$C$36,基本データ!$A$11:$AH$50,1,FALSE))</f>
        <v>白井　六平</v>
      </c>
      <c r="D218" s="245"/>
      <c r="E218" s="246"/>
      <c r="F218" s="331" t="str">
        <f>IF(作業員の選択!$C$36="","",VLOOKUP(作業員の選択!$C$36,基本データ!$A$11:$AH$50,3,FALSE))</f>
        <v>電工</v>
      </c>
      <c r="G218" s="267"/>
      <c r="H218" s="287"/>
      <c r="I218" s="288"/>
      <c r="J218" s="313"/>
      <c r="K218" s="186"/>
      <c r="L218" s="129"/>
      <c r="M218" s="130"/>
      <c r="N218" s="130"/>
      <c r="O218" s="131"/>
      <c r="P218" s="324"/>
      <c r="Q218" s="325"/>
      <c r="R218" s="326"/>
      <c r="S218" s="331" t="str">
        <f>IF(作業員の選択!$C$36="","",VLOOKUP(作業員の選択!$C$36,基本データ!$A$11:$AH$50,13,FALSE))</f>
        <v>B</v>
      </c>
      <c r="T218" s="303"/>
      <c r="U218" s="304"/>
      <c r="V218" s="253">
        <f>IF(作業員の選択!$C$36="","",VLOOKUP(作業員の選択!$C$36,基本データ!$A$11:$AH$50,16,FALSE))</f>
        <v>0</v>
      </c>
      <c r="W218" s="298"/>
      <c r="X218" s="253">
        <f>IF(作業員の選択!$C$36="","",VLOOKUP(作業員の選択!$C$36,基本データ!$A$11:$AH$50,20,FALSE))</f>
        <v>0</v>
      </c>
      <c r="Y218" s="255"/>
      <c r="Z218" s="255"/>
      <c r="AA218" s="254"/>
      <c r="AB218" s="227">
        <f>IF(作業員の選択!$C$36="","",VLOOKUP(作業員の選択!$C$36,基本データ!$A$11:$AH$50,24,FALSE))</f>
        <v>0</v>
      </c>
      <c r="AC218" s="228"/>
      <c r="AD218" s="287"/>
      <c r="AE218" s="288"/>
      <c r="AF218" s="223">
        <f>IF(作業員の選択!$C$36="","",VLOOKUP(作業員の選択!$C$36,基本データ!$A$11:$AH$50,30,FALSE))</f>
        <v>26</v>
      </c>
      <c r="AG218" s="223"/>
      <c r="AH218" s="266"/>
    </row>
    <row r="219" spans="1:34" ht="9" customHeight="1" x14ac:dyDescent="0.15">
      <c r="B219" s="330"/>
      <c r="C219" s="247"/>
      <c r="D219" s="248"/>
      <c r="E219" s="249"/>
      <c r="F219" s="331"/>
      <c r="G219" s="267"/>
      <c r="H219" s="269">
        <f ca="1">IF(作業員の選択!$C$36="","　　年",VLOOKUP(作業員の選択!$C$36,基本データ!$A$11:$AK$50,37,FALSE))</f>
        <v>8</v>
      </c>
      <c r="I219" s="270"/>
      <c r="J219" s="275">
        <f ca="1">IF(作業員の選択!$C$36="","　歳",VLOOKUP(作業員の選択!$C$36,基本データ!$A$11:$AK$50,36,FALSE))</f>
        <v>70</v>
      </c>
      <c r="K219" s="198" t="str">
        <f>IF(作業員の選択!$C$36="","",VLOOKUP(作業員の選択!$C$36,基本データ!$A$11:$AH$50,8,FALSE))</f>
        <v>同上</v>
      </c>
      <c r="L219" s="314" t="s">
        <v>43</v>
      </c>
      <c r="M219" s="315"/>
      <c r="N219" s="332">
        <f>IF(作業員の選択!$C$36="","",VLOOKUP(作業員の選択!$C$36,基本データ!$A$11:$AH$50,9,FALSE))</f>
        <v>0</v>
      </c>
      <c r="O219" s="333"/>
      <c r="P219" s="327">
        <f>IF(作業員の選択!$C$36="","",VLOOKUP(作業員の選択!$C$36,基本データ!$A$11:$AH$50,11,FALSE))</f>
        <v>122</v>
      </c>
      <c r="Q219" s="334" t="s">
        <v>68</v>
      </c>
      <c r="R219" s="337">
        <f>IF(作業員の選択!$C$36="","",VLOOKUP(作業員の選択!$C$36,基本データ!$A$11:$AH$50,12,FALSE))</f>
        <v>69</v>
      </c>
      <c r="S219" s="331"/>
      <c r="T219" s="292"/>
      <c r="U219" s="293"/>
      <c r="V219" s="253">
        <f>IF(作業員の選択!$C$36="","",VLOOKUP(作業員の選択!$C$36,基本データ!$A$11:$AH$50,17,FALSE))</f>
        <v>0</v>
      </c>
      <c r="W219" s="298"/>
      <c r="X219" s="253">
        <f>IF(作業員の選択!$C$36="","",VLOOKUP(作業員の選択!$C$36,基本データ!$A$11:$AH$50,21,FALSE))</f>
        <v>0</v>
      </c>
      <c r="Y219" s="255"/>
      <c r="Z219" s="255"/>
      <c r="AA219" s="254"/>
      <c r="AB219" s="227">
        <f>IF(作業員の選択!$C$36="","",VLOOKUP(作業員の選択!$C$36,基本データ!$A$11:$AH$50,25,FALSE))</f>
        <v>0</v>
      </c>
      <c r="AC219" s="228"/>
      <c r="AD219" s="279" t="s">
        <v>66</v>
      </c>
      <c r="AE219" s="280"/>
      <c r="AF219" s="224">
        <f>IF(作業員の選択!$C$16="","",VLOOKUP(作業員の選択!$C$16,基本データ!$A$11:$AH$50,25,FALSE))</f>
        <v>0</v>
      </c>
      <c r="AG219" s="224"/>
      <c r="AH219" s="264" t="str">
        <f>IF(作業員の選択!$C$36="","",IF(VLOOKUP(作業員の選択!$C$36,基本データ!$A$11:$AI$60,35,FALSE)="有","",IF(VLOOKUP(作業員の選択!$C$36,基本データ!$A$11:$AI$60,35,FALSE)="無","○","")))</f>
        <v>○</v>
      </c>
    </row>
    <row r="220" spans="1:34" ht="9" customHeight="1" x14ac:dyDescent="0.15">
      <c r="B220" s="140"/>
      <c r="C220" s="247"/>
      <c r="D220" s="248"/>
      <c r="E220" s="249"/>
      <c r="F220" s="141"/>
      <c r="G220" s="267"/>
      <c r="H220" s="271"/>
      <c r="I220" s="272"/>
      <c r="J220" s="276"/>
      <c r="K220" s="197"/>
      <c r="L220" s="173"/>
      <c r="M220" s="174"/>
      <c r="N220" s="178"/>
      <c r="O220" s="179"/>
      <c r="P220" s="328"/>
      <c r="Q220" s="335"/>
      <c r="R220" s="338"/>
      <c r="S220" s="141"/>
      <c r="T220" s="294"/>
      <c r="U220" s="295"/>
      <c r="V220" s="227"/>
      <c r="W220" s="228"/>
      <c r="X220" s="227"/>
      <c r="Y220" s="237"/>
      <c r="Z220" s="237"/>
      <c r="AA220" s="228"/>
      <c r="AB220" s="227"/>
      <c r="AC220" s="228"/>
      <c r="AD220" s="281"/>
      <c r="AE220" s="282"/>
      <c r="AF220" s="223" t="str">
        <f>IF(作業員の選択!$C$36="","",VLOOKUP(作業員の選択!$C$36,基本データ!$A$11:$AH$50,31,FALSE))</f>
        <v>受給者</v>
      </c>
      <c r="AG220" s="223"/>
      <c r="AH220" s="265"/>
    </row>
    <row r="221" spans="1:34" ht="9" customHeight="1" x14ac:dyDescent="0.15">
      <c r="B221" s="85"/>
      <c r="C221" s="250"/>
      <c r="D221" s="251"/>
      <c r="E221" s="252"/>
      <c r="F221" s="82"/>
      <c r="G221" s="268"/>
      <c r="H221" s="273"/>
      <c r="I221" s="274"/>
      <c r="J221" s="277"/>
      <c r="K221" s="188"/>
      <c r="L221" s="132"/>
      <c r="M221" s="133"/>
      <c r="N221" s="133"/>
      <c r="O221" s="134"/>
      <c r="P221" s="329"/>
      <c r="Q221" s="336"/>
      <c r="R221" s="339"/>
      <c r="S221" s="83"/>
      <c r="T221" s="296"/>
      <c r="U221" s="297"/>
      <c r="V221" s="231"/>
      <c r="W221" s="233"/>
      <c r="X221" s="231"/>
      <c r="Y221" s="232"/>
      <c r="Z221" s="232"/>
      <c r="AA221" s="233"/>
      <c r="AB221" s="229"/>
      <c r="AC221" s="230"/>
      <c r="AD221" s="283"/>
      <c r="AE221" s="284"/>
      <c r="AF221" s="224">
        <f>IF(作業員の選択!$C$16="","",VLOOKUP(作業員の選択!$C$16,基本データ!$A$11:$AH$50,25,FALSE))</f>
        <v>0</v>
      </c>
      <c r="AG221" s="224"/>
      <c r="AH221" s="266"/>
    </row>
    <row r="222" spans="1:34" s="169" customFormat="1" ht="9" customHeight="1" x14ac:dyDescent="0.15">
      <c r="A222" s="93"/>
      <c r="B222" s="95"/>
      <c r="C222" s="238" t="str">
        <f>IF(作業員の選択!$C$37="","",VLOOKUP(作業員の選択!$C$37,基本データ!$A$11:$AH$50,2,FALSE))</f>
        <v>しらい　ななへい</v>
      </c>
      <c r="D222" s="239"/>
      <c r="E222" s="240"/>
      <c r="F222" s="84"/>
      <c r="G222" s="310"/>
      <c r="H222" s="285">
        <f>IF(作業員の選択!$C$37="","　　年　月　日",VLOOKUP(作業員の選択!$C$37,基本データ!$A$11:$AH$50,5,FALSE))</f>
        <v>39234</v>
      </c>
      <c r="I222" s="286"/>
      <c r="J222" s="311">
        <f>IF(作業員の選択!$C$37="","　　年　月　日",VLOOKUP(作業員の選択!$C$37,基本データ!$A$11:$AH$50,4,FALSE))</f>
        <v>18522</v>
      </c>
      <c r="K222" s="184" t="str">
        <f>IF(作業員の選択!$C$37="","",VLOOKUP(作業員の選択!$C$37,基本データ!$A$11:$AH$50,6,FALSE))</f>
        <v>長岡市越路3-7</v>
      </c>
      <c r="L222" s="340" t="s">
        <v>43</v>
      </c>
      <c r="M222" s="341"/>
      <c r="N222" s="316" t="str">
        <f>IF(作業員の選択!$C$37="","",VLOOKUP(作業員の選択!$C$37,基本データ!$A$11:$AH$50,7,FALSE))</f>
        <v>0258-11-0027</v>
      </c>
      <c r="O222" s="342"/>
      <c r="P222" s="318">
        <f>IF(作業員の選択!$C$37="","",VLOOKUP(作業員の選択!$C$37,基本データ!$A$11:$AH$50,10,FALSE))</f>
        <v>44434</v>
      </c>
      <c r="Q222" s="319"/>
      <c r="R222" s="320"/>
      <c r="S222" s="80"/>
      <c r="T222" s="299"/>
      <c r="U222" s="300"/>
      <c r="V222" s="234">
        <f>IF(作業員の選択!$C$37="","",VLOOKUP(作業員の選択!$C$37,基本データ!$A$11:$AH$50,14,FALSE))</f>
        <v>0</v>
      </c>
      <c r="W222" s="236"/>
      <c r="X222" s="234" t="str">
        <f>IF(作業員の選択!$C$37="","",VLOOKUP(作業員の選択!$C$37,基本データ!$A$11:$AH$50,18,FALSE))</f>
        <v>高所作業車(10m以上)</v>
      </c>
      <c r="Y222" s="235"/>
      <c r="Z222" s="235"/>
      <c r="AA222" s="236"/>
      <c r="AB222" s="225" t="str">
        <f>IF(作業員の選択!$C$37="","",VLOOKUP(作業員の選択!$C$37,基本データ!$A$11:$AH$50,22,FALSE))</f>
        <v>第2種電気工事士</v>
      </c>
      <c r="AC222" s="226"/>
      <c r="AD222" s="285" t="s">
        <v>66</v>
      </c>
      <c r="AE222" s="286"/>
      <c r="AF222" s="223" t="str">
        <f>IF(作業員の選択!$C$37="","",VLOOKUP(作業員の選択!$C$37,基本データ!$A$11:$AH$50,29,FALSE))</f>
        <v>建設国保</v>
      </c>
      <c r="AG222" s="223"/>
      <c r="AH222" s="264" t="str">
        <f>IF(作業員の選択!$C$37="","",IF(VLOOKUP(作業員の選択!$C$37,基本データ!$A$11:$AI$60,35,FALSE)="有","○",IF(VLOOKUP(作業員の選択!$C$37,基本データ!$A$11:$AI$60,35,FALSE)="","","")))</f>
        <v/>
      </c>
    </row>
    <row r="223" spans="1:34" s="169" customFormat="1" ht="9" customHeight="1" x14ac:dyDescent="0.15">
      <c r="A223" s="93"/>
      <c r="B223" s="160"/>
      <c r="C223" s="241"/>
      <c r="D223" s="242"/>
      <c r="E223" s="243"/>
      <c r="F223" s="152"/>
      <c r="G223" s="267"/>
      <c r="H223" s="281"/>
      <c r="I223" s="282"/>
      <c r="J223" s="312"/>
      <c r="K223" s="197"/>
      <c r="L223" s="172"/>
      <c r="M223" s="180"/>
      <c r="N223" s="175"/>
      <c r="O223" s="181"/>
      <c r="P223" s="321"/>
      <c r="Q223" s="322"/>
      <c r="R223" s="323"/>
      <c r="S223" s="149"/>
      <c r="T223" s="301"/>
      <c r="U223" s="302"/>
      <c r="V223" s="253">
        <f>IF(作業員の選択!$C$37="","",VLOOKUP(作業員の選択!$C$37,基本データ!$A$11:$AH$50,15,FALSE))</f>
        <v>0</v>
      </c>
      <c r="W223" s="298"/>
      <c r="X223" s="253" t="str">
        <f>IF(作業員の選択!$C$37="","",VLOOKUP(作業員の選択!$C$37,基本データ!$A$11:$AH$50,19,FALSE))</f>
        <v>小型移動式クレーン(5t未満)</v>
      </c>
      <c r="Y223" s="255"/>
      <c r="Z223" s="255"/>
      <c r="AA223" s="254"/>
      <c r="AB223" s="227">
        <f>IF(作業員の選択!$C$37="","",VLOOKUP(作業員の選択!$C$37,基本データ!$A$11:$AH$50,23,FALSE))</f>
        <v>0</v>
      </c>
      <c r="AC223" s="228"/>
      <c r="AD223" s="281"/>
      <c r="AE223" s="282"/>
      <c r="AF223" s="224">
        <f>IF(作業員の選択!$C$17="","",VLOOKUP(作業員の選択!$C$17,基本データ!$A$11:$AH$50,25,FALSE))</f>
        <v>0</v>
      </c>
      <c r="AG223" s="224"/>
      <c r="AH223" s="265"/>
    </row>
    <row r="224" spans="1:34" ht="9" customHeight="1" x14ac:dyDescent="0.15">
      <c r="B224" s="330">
        <v>27</v>
      </c>
      <c r="C224" s="244" t="str">
        <f>IF(作業員の選択!$C$37="","",VLOOKUP(作業員の選択!$C$37,基本データ!$A$11:$AH$50,1,FALSE))</f>
        <v>白井　七平</v>
      </c>
      <c r="D224" s="245"/>
      <c r="E224" s="246"/>
      <c r="F224" s="331" t="str">
        <f>IF(作業員の選択!$C$37="","",VLOOKUP(作業員の選択!$C$37,基本データ!$A$11:$AH$50,3,FALSE))</f>
        <v>電工</v>
      </c>
      <c r="G224" s="267"/>
      <c r="H224" s="287"/>
      <c r="I224" s="288"/>
      <c r="J224" s="313"/>
      <c r="K224" s="186"/>
      <c r="L224" s="129"/>
      <c r="M224" s="130"/>
      <c r="N224" s="130"/>
      <c r="O224" s="131"/>
      <c r="P224" s="324"/>
      <c r="Q224" s="325"/>
      <c r="R224" s="326"/>
      <c r="S224" s="331" t="str">
        <f>IF(作業員の選択!$C$37="","",VLOOKUP(作業員の選択!$C$37,基本データ!$A$11:$AH$50,13,FALSE))</f>
        <v>AB</v>
      </c>
      <c r="T224" s="303"/>
      <c r="U224" s="304"/>
      <c r="V224" s="253">
        <f>IF(作業員の選択!$C$37="","",VLOOKUP(作業員の選択!$C$37,基本データ!$A$11:$AH$50,16,FALSE))</f>
        <v>0</v>
      </c>
      <c r="W224" s="298"/>
      <c r="X224" s="253">
        <f>IF(作業員の選択!$C$37="","",VLOOKUP(作業員の選択!$C$37,基本データ!$A$11:$AH$50,20,FALSE))</f>
        <v>0</v>
      </c>
      <c r="Y224" s="255"/>
      <c r="Z224" s="255"/>
      <c r="AA224" s="254"/>
      <c r="AB224" s="227">
        <f>IF(作業員の選択!$C$37="","",VLOOKUP(作業員の選択!$C$37,基本データ!$A$11:$AH$50,24,FALSE))</f>
        <v>0</v>
      </c>
      <c r="AC224" s="228"/>
      <c r="AD224" s="287"/>
      <c r="AE224" s="288"/>
      <c r="AF224" s="223">
        <f>IF(作業員の選択!$C$37="","",VLOOKUP(作業員の選択!$C$37,基本データ!$A$11:$AH$50,30,FALSE))</f>
        <v>27</v>
      </c>
      <c r="AG224" s="223"/>
      <c r="AH224" s="266"/>
    </row>
    <row r="225" spans="2:34" ht="9" customHeight="1" x14ac:dyDescent="0.15">
      <c r="B225" s="330"/>
      <c r="C225" s="247"/>
      <c r="D225" s="248"/>
      <c r="E225" s="249"/>
      <c r="F225" s="331"/>
      <c r="G225" s="267"/>
      <c r="H225" s="269">
        <f ca="1">IF(作業員の選択!$C$37="","　　年",VLOOKUP(作業員の選択!$C$37,基本データ!$A$11:$AK$50,37,FALSE))</f>
        <v>14</v>
      </c>
      <c r="I225" s="270"/>
      <c r="J225" s="275">
        <f ca="1">IF(作業員の選択!$C$37="","　歳",VLOOKUP(作業員の選択!$C$37,基本データ!$A$11:$AK$50,36,FALSE))</f>
        <v>70</v>
      </c>
      <c r="K225" s="198" t="str">
        <f>IF(作業員の選択!$C$37="","",VLOOKUP(作業員の選択!$C$37,基本データ!$A$11:$AH$50,8,FALSE))</f>
        <v>同上</v>
      </c>
      <c r="L225" s="314" t="s">
        <v>43</v>
      </c>
      <c r="M225" s="315"/>
      <c r="N225" s="332">
        <f>IF(作業員の選択!$C$37="","",VLOOKUP(作業員の選択!$C$37,基本データ!$A$11:$AH$50,9,FALSE))</f>
        <v>0</v>
      </c>
      <c r="O225" s="333"/>
      <c r="P225" s="327">
        <f>IF(作業員の選択!$C$37="","",VLOOKUP(作業員の選択!$C$37,基本データ!$A$11:$AH$50,11,FALSE))</f>
        <v>152</v>
      </c>
      <c r="Q225" s="334" t="s">
        <v>68</v>
      </c>
      <c r="R225" s="337">
        <f>IF(作業員の選択!$C$37="","",VLOOKUP(作業員の選択!$C$37,基本データ!$A$11:$AH$50,12,FALSE))</f>
        <v>96</v>
      </c>
      <c r="S225" s="331"/>
      <c r="T225" s="292"/>
      <c r="U225" s="293"/>
      <c r="V225" s="253">
        <f>IF(作業員の選択!$C$37="","",VLOOKUP(作業員の選択!$C$37,基本データ!$A$11:$AH$50,17,FALSE))</f>
        <v>0</v>
      </c>
      <c r="W225" s="298"/>
      <c r="X225" s="253">
        <f>IF(作業員の選択!$C$37="","",VLOOKUP(作業員の選択!$C$37,基本データ!$A$11:$AH$50,21,FALSE))</f>
        <v>0</v>
      </c>
      <c r="Y225" s="255"/>
      <c r="Z225" s="255"/>
      <c r="AA225" s="254"/>
      <c r="AB225" s="227">
        <f>IF(作業員の選択!$C$37="","",VLOOKUP(作業員の選択!$C$37,基本データ!$A$11:$AH$50,25,FALSE))</f>
        <v>0</v>
      </c>
      <c r="AC225" s="228"/>
      <c r="AD225" s="279" t="s">
        <v>66</v>
      </c>
      <c r="AE225" s="280"/>
      <c r="AF225" s="224">
        <f>IF(作業員の選択!$C$17="","",VLOOKUP(作業員の選択!$C$17,基本データ!$A$11:$AH$50,25,FALSE))</f>
        <v>0</v>
      </c>
      <c r="AG225" s="224"/>
      <c r="AH225" s="264" t="str">
        <f>IF(作業員の選択!$C$37="","",IF(VLOOKUP(作業員の選択!$C$37,基本データ!$A$11:$AI$60,35,FALSE)="有","",IF(VLOOKUP(作業員の選択!$C$37,基本データ!$A$11:$AI$60,35,FALSE)="無","○","")))</f>
        <v>○</v>
      </c>
    </row>
    <row r="226" spans="2:34" ht="9" customHeight="1" x14ac:dyDescent="0.15">
      <c r="B226" s="140"/>
      <c r="C226" s="247"/>
      <c r="D226" s="248"/>
      <c r="E226" s="249"/>
      <c r="F226" s="141"/>
      <c r="G226" s="267"/>
      <c r="H226" s="271"/>
      <c r="I226" s="272"/>
      <c r="J226" s="276"/>
      <c r="K226" s="197"/>
      <c r="L226" s="173"/>
      <c r="M226" s="174"/>
      <c r="N226" s="178"/>
      <c r="O226" s="179"/>
      <c r="P226" s="328"/>
      <c r="Q226" s="335"/>
      <c r="R226" s="338"/>
      <c r="S226" s="141"/>
      <c r="T226" s="294"/>
      <c r="U226" s="295"/>
      <c r="V226" s="227"/>
      <c r="W226" s="228"/>
      <c r="X226" s="227"/>
      <c r="Y226" s="237"/>
      <c r="Z226" s="237"/>
      <c r="AA226" s="228"/>
      <c r="AB226" s="227"/>
      <c r="AC226" s="228"/>
      <c r="AD226" s="281"/>
      <c r="AE226" s="282"/>
      <c r="AF226" s="223" t="str">
        <f>IF(作業員の選択!$C$37="","",VLOOKUP(作業員の選択!$C$37,基本データ!$A$11:$AH$50,31,FALSE))</f>
        <v>受給者</v>
      </c>
      <c r="AG226" s="223"/>
      <c r="AH226" s="265"/>
    </row>
    <row r="227" spans="2:34" ht="9" customHeight="1" x14ac:dyDescent="0.15">
      <c r="B227" s="85"/>
      <c r="C227" s="250"/>
      <c r="D227" s="251"/>
      <c r="E227" s="252"/>
      <c r="F227" s="82"/>
      <c r="G227" s="268"/>
      <c r="H227" s="273"/>
      <c r="I227" s="274"/>
      <c r="J227" s="277"/>
      <c r="K227" s="188"/>
      <c r="L227" s="132"/>
      <c r="M227" s="133"/>
      <c r="N227" s="133"/>
      <c r="O227" s="134"/>
      <c r="P227" s="329"/>
      <c r="Q227" s="336"/>
      <c r="R227" s="339"/>
      <c r="S227" s="83"/>
      <c r="T227" s="296"/>
      <c r="U227" s="297"/>
      <c r="V227" s="231"/>
      <c r="W227" s="233"/>
      <c r="X227" s="231"/>
      <c r="Y227" s="232"/>
      <c r="Z227" s="232"/>
      <c r="AA227" s="233"/>
      <c r="AB227" s="229"/>
      <c r="AC227" s="230"/>
      <c r="AD227" s="283"/>
      <c r="AE227" s="284"/>
      <c r="AF227" s="224">
        <f>IF(作業員の選択!$C$17="","",VLOOKUP(作業員の選択!$C$17,基本データ!$A$11:$AH$50,25,FALSE))</f>
        <v>0</v>
      </c>
      <c r="AG227" s="224"/>
      <c r="AH227" s="266"/>
    </row>
    <row r="228" spans="2:34" ht="9" customHeight="1" x14ac:dyDescent="0.15">
      <c r="B228" s="86"/>
      <c r="C228" s="238" t="str">
        <f>IF(作業員の選択!$C$38="","",VLOOKUP(作業員の選択!$C$38,基本データ!$A$11:$AH$50,2,FALSE))</f>
        <v>しらい　はちへい</v>
      </c>
      <c r="D228" s="239"/>
      <c r="E228" s="240"/>
      <c r="F228" s="84"/>
      <c r="G228" s="310"/>
      <c r="H228" s="285">
        <f>IF(作業員の選択!$C$38="","　　年　月　日",VLOOKUP(作業員の選択!$C$38,基本データ!$A$11:$AH$50,5,FALSE))</f>
        <v>39173</v>
      </c>
      <c r="I228" s="286"/>
      <c r="J228" s="311">
        <f>IF(作業員の選択!$C$38="","　　年　月　日",VLOOKUP(作業員の選択!$C$38,基本データ!$A$11:$AH$50,4,FALSE))</f>
        <v>15871</v>
      </c>
      <c r="K228" s="184" t="str">
        <f>IF(作業員の選択!$C$38="","",VLOOKUP(作業員の選択!$C$38,基本データ!$A$11:$AH$50,6,FALSE))</f>
        <v>長岡市越路3-8</v>
      </c>
      <c r="L228" s="314" t="s">
        <v>43</v>
      </c>
      <c r="M228" s="315"/>
      <c r="N228" s="316" t="str">
        <f>IF(作業員の選択!$C$38="","",VLOOKUP(作業員の選択!$C$38,基本データ!$A$11:$AH$50,7,FALSE))</f>
        <v>0258-11-0028</v>
      </c>
      <c r="O228" s="317"/>
      <c r="P228" s="318">
        <f>IF(作業員の選択!$C$38="","",VLOOKUP(作業員の選択!$C$38,基本データ!$A$11:$AH$50,10,FALSE))</f>
        <v>44434</v>
      </c>
      <c r="Q228" s="319"/>
      <c r="R228" s="320"/>
      <c r="S228" s="80"/>
      <c r="T228" s="299"/>
      <c r="U228" s="300"/>
      <c r="V228" s="234" t="str">
        <f>IF(作業員の選択!$C$38="","",VLOOKUP(作業員の選択!$C$38,基本データ!$A$11:$AH$50,14,FALSE))</f>
        <v>高所作業車(10m未満)</v>
      </c>
      <c r="W228" s="305"/>
      <c r="X228" s="234" t="str">
        <f>IF(作業員の選択!$C$38="","",VLOOKUP(作業員の選択!$C$38,基本データ!$A$11:$AH$50,18,FALSE))</f>
        <v>小型移動式クレーン(5t未満)</v>
      </c>
      <c r="Y228" s="235"/>
      <c r="Z228" s="235"/>
      <c r="AA228" s="236"/>
      <c r="AB228" s="225" t="str">
        <f>IF(作業員の選択!$C$38="","",VLOOKUP(作業員の選択!$C$38,基本データ!$A$11:$AH$50,22,FALSE))</f>
        <v>第1種電気工事士</v>
      </c>
      <c r="AC228" s="226"/>
      <c r="AD228" s="285" t="s">
        <v>66</v>
      </c>
      <c r="AE228" s="286"/>
      <c r="AF228" s="223" t="str">
        <f>IF(作業員の選択!$C$38="","",VLOOKUP(作業員の選択!$C$38,基本データ!$A$11:$AH$50,29,FALSE))</f>
        <v>適用除外</v>
      </c>
      <c r="AG228" s="223"/>
      <c r="AH228" s="264" t="str">
        <f>IF(作業員の選択!$C$38="","",IF(VLOOKUP(作業員の選択!$C$38,基本データ!$A$11:$AI$60,35,FALSE)="有","○",IF(VLOOKUP(作業員の選択!$C$38,基本データ!$A$11:$AI$60,35,FALSE)="","","")))</f>
        <v/>
      </c>
    </row>
    <row r="229" spans="2:34" ht="9" customHeight="1" x14ac:dyDescent="0.15">
      <c r="B229" s="153"/>
      <c r="C229" s="241"/>
      <c r="D229" s="242"/>
      <c r="E229" s="243"/>
      <c r="F229" s="152"/>
      <c r="G229" s="267"/>
      <c r="H229" s="281"/>
      <c r="I229" s="282"/>
      <c r="J229" s="312"/>
      <c r="K229" s="197"/>
      <c r="L229" s="173"/>
      <c r="M229" s="174"/>
      <c r="N229" s="175"/>
      <c r="O229" s="176"/>
      <c r="P229" s="321"/>
      <c r="Q229" s="322"/>
      <c r="R229" s="323"/>
      <c r="S229" s="149"/>
      <c r="T229" s="301"/>
      <c r="U229" s="302"/>
      <c r="V229" s="253">
        <f>IF(作業員の選択!$C$38="","",VLOOKUP(作業員の選択!$C$38,基本データ!$A$11:$AH$50,15,FALSE))</f>
        <v>0</v>
      </c>
      <c r="W229" s="298"/>
      <c r="X229" s="253" t="str">
        <f>IF(作業員の選択!$C$38="","",VLOOKUP(作業員の選択!$C$38,基本データ!$A$11:$AH$50,19,FALSE))</f>
        <v>玉掛作業者(1t以上)</v>
      </c>
      <c r="Y229" s="255"/>
      <c r="Z229" s="255"/>
      <c r="AA229" s="254"/>
      <c r="AB229" s="227" t="str">
        <f>IF(作業員の選択!$C$38="","",VLOOKUP(作業員の選択!$C$38,基本データ!$A$11:$AH$50,23,FALSE))</f>
        <v>2級電気施工管理</v>
      </c>
      <c r="AC229" s="228"/>
      <c r="AD229" s="281"/>
      <c r="AE229" s="282"/>
      <c r="AF229" s="224">
        <f>IF(作業員の選択!$C$18="","",VLOOKUP(作業員の選択!$C$18,基本データ!$A$11:$AH$50,25,FALSE))</f>
        <v>0</v>
      </c>
      <c r="AG229" s="224"/>
      <c r="AH229" s="265"/>
    </row>
    <row r="230" spans="2:34" ht="9" customHeight="1" x14ac:dyDescent="0.15">
      <c r="B230" s="330">
        <v>28</v>
      </c>
      <c r="C230" s="244" t="str">
        <f>IF(作業員の選択!$C$38="","",VLOOKUP(作業員の選択!$C$38,基本データ!$A$11:$AH$50,1,FALSE))</f>
        <v>白井　八平</v>
      </c>
      <c r="D230" s="245"/>
      <c r="E230" s="246"/>
      <c r="F230" s="331" t="str">
        <f>IF(作業員の選択!$C$38="","",VLOOKUP(作業員の選択!$C$38,基本データ!$A$11:$AH$50,3,FALSE))</f>
        <v>電工</v>
      </c>
      <c r="G230" s="267"/>
      <c r="H230" s="287"/>
      <c r="I230" s="288"/>
      <c r="J230" s="313"/>
      <c r="K230" s="186"/>
      <c r="L230" s="129"/>
      <c r="M230" s="130"/>
      <c r="N230" s="130"/>
      <c r="O230" s="131"/>
      <c r="P230" s="324"/>
      <c r="Q230" s="325"/>
      <c r="R230" s="326"/>
      <c r="S230" s="331" t="str">
        <f>IF(作業員の選択!$C$38="","",VLOOKUP(作業員の選択!$C$38,基本データ!$A$11:$AH$50,13,FALSE))</f>
        <v>O</v>
      </c>
      <c r="T230" s="303"/>
      <c r="U230" s="304"/>
      <c r="V230" s="253">
        <f>IF(作業員の選択!$C$38="","",VLOOKUP(作業員の選択!$C$38,基本データ!$A$11:$AH$50,16,FALSE))</f>
        <v>0</v>
      </c>
      <c r="W230" s="298"/>
      <c r="X230" s="253">
        <f>IF(作業員の選択!$C$38="","",VLOOKUP(作業員の選択!$C$38,基本データ!$A$11:$AH$50,20,FALSE))</f>
        <v>0</v>
      </c>
      <c r="Y230" s="255"/>
      <c r="Z230" s="255"/>
      <c r="AA230" s="254"/>
      <c r="AB230" s="227">
        <f>IF(作業員の選択!$C$38="","",VLOOKUP(作業員の選択!$C$38,基本データ!$A$11:$AH$50,24,FALSE))</f>
        <v>0</v>
      </c>
      <c r="AC230" s="228"/>
      <c r="AD230" s="287"/>
      <c r="AE230" s="288"/>
      <c r="AF230" s="223">
        <f>IF(作業員の選択!$C$38="","",VLOOKUP(作業員の選択!$C$38,基本データ!$A$11:$AH$50,30,FALSE))</f>
        <v>28</v>
      </c>
      <c r="AG230" s="223"/>
      <c r="AH230" s="266"/>
    </row>
    <row r="231" spans="2:34" ht="9" customHeight="1" x14ac:dyDescent="0.15">
      <c r="B231" s="330"/>
      <c r="C231" s="247"/>
      <c r="D231" s="248"/>
      <c r="E231" s="249"/>
      <c r="F231" s="331"/>
      <c r="G231" s="267"/>
      <c r="H231" s="269">
        <f ca="1">IF(作業員の選択!$C$38="","　　年",VLOOKUP(作業員の選択!$C$38,基本データ!$A$11:$AK$50,37,FALSE))</f>
        <v>53</v>
      </c>
      <c r="I231" s="270"/>
      <c r="J231" s="275">
        <f ca="1">IF(作業員の選択!$C$38="","　歳",VLOOKUP(作業員の選択!$C$38,基本データ!$A$11:$AK$50,36,FALSE))</f>
        <v>78</v>
      </c>
      <c r="K231" s="198" t="str">
        <f>IF(作業員の選択!$C$38="","",VLOOKUP(作業員の選択!$C$38,基本データ!$A$11:$AH$50,8,FALSE))</f>
        <v>同上</v>
      </c>
      <c r="L231" s="314" t="s">
        <v>43</v>
      </c>
      <c r="M231" s="315"/>
      <c r="N231" s="332">
        <f>IF(作業員の選択!$C$38="","",VLOOKUP(作業員の選択!$C$38,基本データ!$A$11:$AH$50,9,FALSE))</f>
        <v>0</v>
      </c>
      <c r="O231" s="333"/>
      <c r="P231" s="327">
        <f>IF(作業員の選択!$C$38="","",VLOOKUP(作業員の選択!$C$38,基本データ!$A$11:$AH$50,11,FALSE))</f>
        <v>145</v>
      </c>
      <c r="Q231" s="334" t="s">
        <v>68</v>
      </c>
      <c r="R231" s="337">
        <f>IF(作業員の選択!$C$38="","",VLOOKUP(作業員の選択!$C$38,基本データ!$A$11:$AH$50,12,FALSE))</f>
        <v>88</v>
      </c>
      <c r="S231" s="331"/>
      <c r="T231" s="292"/>
      <c r="U231" s="293"/>
      <c r="V231" s="253">
        <f>IF(作業員の選択!$C$38="","",VLOOKUP(作業員の選択!$C$38,基本データ!$A$11:$AH$50,17,FALSE))</f>
        <v>0</v>
      </c>
      <c r="W231" s="298"/>
      <c r="X231" s="253">
        <f>IF(作業員の選択!$C$38="","",VLOOKUP(作業員の選択!$C$38,基本データ!$A$11:$AH$50,21,FALSE))</f>
        <v>0</v>
      </c>
      <c r="Y231" s="255"/>
      <c r="Z231" s="255"/>
      <c r="AA231" s="254"/>
      <c r="AB231" s="227">
        <f>IF(作業員の選択!$C$38="","",VLOOKUP(作業員の選択!$C$38,基本データ!$A$11:$AH$50,25,FALSE))</f>
        <v>0</v>
      </c>
      <c r="AC231" s="228"/>
      <c r="AD231" s="279" t="s">
        <v>66</v>
      </c>
      <c r="AE231" s="280"/>
      <c r="AF231" s="224">
        <f>IF(作業員の選択!$C$18="","",VLOOKUP(作業員の選択!$C$18,基本データ!$A$11:$AH$50,25,FALSE))</f>
        <v>0</v>
      </c>
      <c r="AG231" s="224"/>
      <c r="AH231" s="264" t="str">
        <f>IF(作業員の選択!$C$38="","",IF(VLOOKUP(作業員の選択!$C$38,基本データ!$A$11:$AI$60,35,FALSE)="有","",IF(VLOOKUP(作業員の選択!$C$38,基本データ!$A$11:$AI$60,35,FALSE)="無","○","")))</f>
        <v>○</v>
      </c>
    </row>
    <row r="232" spans="2:34" ht="9" customHeight="1" x14ac:dyDescent="0.15">
      <c r="B232" s="140"/>
      <c r="C232" s="247"/>
      <c r="D232" s="248"/>
      <c r="E232" s="249"/>
      <c r="F232" s="141"/>
      <c r="G232" s="267"/>
      <c r="H232" s="271"/>
      <c r="I232" s="272"/>
      <c r="J232" s="276"/>
      <c r="K232" s="197"/>
      <c r="L232" s="173"/>
      <c r="M232" s="174"/>
      <c r="N232" s="178"/>
      <c r="O232" s="179"/>
      <c r="P232" s="328"/>
      <c r="Q232" s="335"/>
      <c r="R232" s="338"/>
      <c r="S232" s="141"/>
      <c r="T232" s="294"/>
      <c r="U232" s="295"/>
      <c r="V232" s="227"/>
      <c r="W232" s="228"/>
      <c r="X232" s="227"/>
      <c r="Y232" s="237"/>
      <c r="Z232" s="237"/>
      <c r="AA232" s="228"/>
      <c r="AB232" s="227"/>
      <c r="AC232" s="228"/>
      <c r="AD232" s="281"/>
      <c r="AE232" s="282"/>
      <c r="AF232" s="223" t="str">
        <f>IF(作業員の選択!$C$38="","",VLOOKUP(作業員の選択!$C$38,基本データ!$A$11:$AH$50,31,FALSE))</f>
        <v>受給者</v>
      </c>
      <c r="AG232" s="223"/>
      <c r="AH232" s="265"/>
    </row>
    <row r="233" spans="2:34" ht="9" customHeight="1" x14ac:dyDescent="0.15">
      <c r="B233" s="85"/>
      <c r="C233" s="250"/>
      <c r="D233" s="251"/>
      <c r="E233" s="252"/>
      <c r="F233" s="82"/>
      <c r="G233" s="268"/>
      <c r="H233" s="273"/>
      <c r="I233" s="274"/>
      <c r="J233" s="277"/>
      <c r="K233" s="188"/>
      <c r="L233" s="132"/>
      <c r="M233" s="133"/>
      <c r="N233" s="133"/>
      <c r="O233" s="134"/>
      <c r="P233" s="329"/>
      <c r="Q233" s="336"/>
      <c r="R233" s="339"/>
      <c r="S233" s="83"/>
      <c r="T233" s="296"/>
      <c r="U233" s="297"/>
      <c r="V233" s="231"/>
      <c r="W233" s="233"/>
      <c r="X233" s="231"/>
      <c r="Y233" s="232"/>
      <c r="Z233" s="232"/>
      <c r="AA233" s="233"/>
      <c r="AB233" s="229"/>
      <c r="AC233" s="230"/>
      <c r="AD233" s="283"/>
      <c r="AE233" s="284"/>
      <c r="AF233" s="224">
        <f>IF(作業員の選択!$C$18="","",VLOOKUP(作業員の選択!$C$18,基本データ!$A$11:$AH$50,25,FALSE))</f>
        <v>0</v>
      </c>
      <c r="AG233" s="224"/>
      <c r="AH233" s="266"/>
    </row>
    <row r="234" spans="2:34" ht="9" customHeight="1" x14ac:dyDescent="0.15">
      <c r="B234" s="86"/>
      <c r="C234" s="238" t="str">
        <f>IF(作業員の選択!$C$39="","",VLOOKUP(作業員の選択!$C$39,基本データ!$A$11:$AH$50,2,FALSE))</f>
        <v>しらい　くへい</v>
      </c>
      <c r="D234" s="239"/>
      <c r="E234" s="240"/>
      <c r="F234" s="84"/>
      <c r="G234" s="310"/>
      <c r="H234" s="285">
        <f>IF(作業員の選択!$C$39="","　　年　月　日",VLOOKUP(作業員の選択!$C$39,基本データ!$A$11:$AH$50,5,FALSE))</f>
        <v>40138</v>
      </c>
      <c r="I234" s="286"/>
      <c r="J234" s="311">
        <f>IF(作業員の選択!$C$39="","　　年　月　日",VLOOKUP(作業員の選択!$C$39,基本データ!$A$11:$AH$50,4,FALSE))</f>
        <v>15780</v>
      </c>
      <c r="K234" s="184" t="str">
        <f>IF(作業員の選択!$C$39="","",VLOOKUP(作業員の選択!$C$39,基本データ!$A$11:$AH$50,6,FALSE))</f>
        <v>長岡市越路3-9</v>
      </c>
      <c r="L234" s="314" t="s">
        <v>43</v>
      </c>
      <c r="M234" s="315"/>
      <c r="N234" s="316" t="str">
        <f>IF(作業員の選択!$C$39="","",VLOOKUP(作業員の選択!$C$39,基本データ!$A$11:$AH$50,7,FALSE))</f>
        <v>0258-11-0029</v>
      </c>
      <c r="O234" s="317"/>
      <c r="P234" s="318">
        <f>IF(作業員の選択!$C$39="","",VLOOKUP(作業員の選択!$C$39,基本データ!$A$11:$AH$50,10,FALSE))</f>
        <v>44434</v>
      </c>
      <c r="Q234" s="319"/>
      <c r="R234" s="320"/>
      <c r="S234" s="80"/>
      <c r="T234" s="299"/>
      <c r="U234" s="300"/>
      <c r="V234" s="234">
        <f>IF(作業員の選択!$C$39="","",VLOOKUP(作業員の選択!$C$39,基本データ!$A$11:$AH$50,14,FALSE))</f>
        <v>0</v>
      </c>
      <c r="W234" s="305"/>
      <c r="X234" s="234" t="str">
        <f>IF(作業員の選択!$C$39="","",VLOOKUP(作業員の選択!$C$39,基本データ!$A$11:$AH$50,18,FALSE))</f>
        <v>高所作業車(10m以上)</v>
      </c>
      <c r="Y234" s="235"/>
      <c r="Z234" s="235"/>
      <c r="AA234" s="236"/>
      <c r="AB234" s="225" t="str">
        <f>IF(作業員の選択!$C$39="","",VLOOKUP(作業員の選択!$C$39,基本データ!$A$11:$AH$50,22,FALSE))</f>
        <v>普通自動車</v>
      </c>
      <c r="AC234" s="226"/>
      <c r="AD234" s="285" t="s">
        <v>66</v>
      </c>
      <c r="AE234" s="286"/>
      <c r="AF234" s="223" t="str">
        <f>IF(作業員の選択!$C$39="","",VLOOKUP(作業員の選択!$C$39,基本データ!$A$11:$AH$50,29,FALSE))</f>
        <v>適用除外</v>
      </c>
      <c r="AG234" s="223"/>
      <c r="AH234" s="264" t="str">
        <f>IF(作業員の選択!$C$39="","",IF(VLOOKUP(作業員の選択!$C$39,基本データ!$A$11:$AI$60,35,FALSE)="有","○",IF(VLOOKUP(作業員の選択!$C$39,基本データ!$A$11:$AI$60,35,FALSE)="","","")))</f>
        <v/>
      </c>
    </row>
    <row r="235" spans="2:34" ht="9" customHeight="1" x14ac:dyDescent="0.15">
      <c r="B235" s="153"/>
      <c r="C235" s="241"/>
      <c r="D235" s="242"/>
      <c r="E235" s="243"/>
      <c r="F235" s="152"/>
      <c r="G235" s="267"/>
      <c r="H235" s="281"/>
      <c r="I235" s="282"/>
      <c r="J235" s="312"/>
      <c r="K235" s="197"/>
      <c r="L235" s="173"/>
      <c r="M235" s="174"/>
      <c r="N235" s="175"/>
      <c r="O235" s="176"/>
      <c r="P235" s="321"/>
      <c r="Q235" s="322"/>
      <c r="R235" s="323"/>
      <c r="S235" s="149"/>
      <c r="T235" s="301"/>
      <c r="U235" s="302"/>
      <c r="V235" s="253">
        <f>IF(作業員の選択!$C$39="","",VLOOKUP(作業員の選択!$C$39,基本データ!$A$11:$AH$50,15,FALSE))</f>
        <v>0</v>
      </c>
      <c r="W235" s="298"/>
      <c r="X235" s="253" t="str">
        <f>IF(作業員の選択!$C$39="","",VLOOKUP(作業員の選択!$C$39,基本データ!$A$11:$AH$50,19,FALSE))</f>
        <v>光技術接続講習</v>
      </c>
      <c r="Y235" s="255"/>
      <c r="Z235" s="255"/>
      <c r="AA235" s="254"/>
      <c r="AB235" s="227" t="str">
        <f>IF(作業員の選択!$C$39="","",VLOOKUP(作業員の選択!$C$39,基本データ!$A$11:$AH$50,23,FALSE))</f>
        <v>第2種電気工事士</v>
      </c>
      <c r="AC235" s="228"/>
      <c r="AD235" s="281"/>
      <c r="AE235" s="282"/>
      <c r="AF235" s="224">
        <f>IF(作業員の選択!$C$19="","",VLOOKUP(作業員の選択!$C$19,基本データ!$A$11:$AH$50,25,FALSE))</f>
        <v>0</v>
      </c>
      <c r="AG235" s="224"/>
      <c r="AH235" s="265"/>
    </row>
    <row r="236" spans="2:34" ht="9" customHeight="1" x14ac:dyDescent="0.15">
      <c r="B236" s="330">
        <v>29</v>
      </c>
      <c r="C236" s="244" t="str">
        <f>IF(作業員の選択!$C$39="","",VLOOKUP(作業員の選択!$C$39,基本データ!$A$11:$AH$50,1,FALSE))</f>
        <v>白井　九平</v>
      </c>
      <c r="D236" s="245"/>
      <c r="E236" s="246"/>
      <c r="F236" s="331" t="str">
        <f>IF(作業員の選択!$C$39="","",VLOOKUP(作業員の選択!$C$39,基本データ!$A$11:$AH$50,3,FALSE))</f>
        <v>電工</v>
      </c>
      <c r="G236" s="267"/>
      <c r="H236" s="287"/>
      <c r="I236" s="288"/>
      <c r="J236" s="313"/>
      <c r="K236" s="186"/>
      <c r="L236" s="129"/>
      <c r="M236" s="130"/>
      <c r="N236" s="130"/>
      <c r="O236" s="131"/>
      <c r="P236" s="324"/>
      <c r="Q236" s="325"/>
      <c r="R236" s="326"/>
      <c r="S236" s="331" t="str">
        <f>IF(作業員の選択!$C$39="","",VLOOKUP(作業員の選択!$C$39,基本データ!$A$11:$AH$50,13,FALSE))</f>
        <v>A</v>
      </c>
      <c r="T236" s="303"/>
      <c r="U236" s="304"/>
      <c r="V236" s="253">
        <f>IF(作業員の選択!$C$39="","",VLOOKUP(作業員の選択!$C$39,基本データ!$A$11:$AH$50,16,FALSE))</f>
        <v>0</v>
      </c>
      <c r="W236" s="298"/>
      <c r="X236" s="253">
        <f>IF(作業員の選択!$C$39="","",VLOOKUP(作業員の選択!$C$39,基本データ!$A$11:$AH$50,20,FALSE))</f>
        <v>0</v>
      </c>
      <c r="Y236" s="255"/>
      <c r="Z236" s="255"/>
      <c r="AA236" s="254"/>
      <c r="AB236" s="227">
        <f>IF(作業員の選択!$C$39="","",VLOOKUP(作業員の選択!$C$39,基本データ!$A$11:$AH$50,24,FALSE))</f>
        <v>0</v>
      </c>
      <c r="AC236" s="228"/>
      <c r="AD236" s="287"/>
      <c r="AE236" s="288"/>
      <c r="AF236" s="223">
        <f>IF(作業員の選択!$C$39="","",VLOOKUP(作業員の選択!$C$39,基本データ!$A$11:$AH$50,30,FALSE))</f>
        <v>29</v>
      </c>
      <c r="AG236" s="223"/>
      <c r="AH236" s="266"/>
    </row>
    <row r="237" spans="2:34" ht="9" customHeight="1" x14ac:dyDescent="0.15">
      <c r="B237" s="330"/>
      <c r="C237" s="247"/>
      <c r="D237" s="248"/>
      <c r="E237" s="249"/>
      <c r="F237" s="331"/>
      <c r="G237" s="267"/>
      <c r="H237" s="269">
        <f ca="1">IF(作業員の選択!$C$39="","　　年",VLOOKUP(作業員の選択!$C$39,基本データ!$A$11:$AK$50,37,FALSE))</f>
        <v>11</v>
      </c>
      <c r="I237" s="270"/>
      <c r="J237" s="275">
        <f ca="1">IF(作業員の選択!$C$39="","　歳",VLOOKUP(作業員の選択!$C$39,基本データ!$A$11:$AK$50,36,FALSE))</f>
        <v>78</v>
      </c>
      <c r="K237" s="198" t="str">
        <f>IF(作業員の選択!$C$39="","",VLOOKUP(作業員の選択!$C$39,基本データ!$A$11:$AH$50,8,FALSE))</f>
        <v>同上</v>
      </c>
      <c r="L237" s="314" t="s">
        <v>43</v>
      </c>
      <c r="M237" s="315"/>
      <c r="N237" s="332">
        <f>IF(作業員の選択!$C$39="","",VLOOKUP(作業員の選択!$C$39,基本データ!$A$11:$AH$50,9,FALSE))</f>
        <v>0</v>
      </c>
      <c r="O237" s="333"/>
      <c r="P237" s="327">
        <f>IF(作業員の選択!$C$39="","",VLOOKUP(作業員の選択!$C$39,基本データ!$A$11:$AH$50,11,FALSE))</f>
        <v>126</v>
      </c>
      <c r="Q237" s="334" t="s">
        <v>68</v>
      </c>
      <c r="R237" s="337">
        <f>IF(作業員の選択!$C$39="","",VLOOKUP(作業員の選択!$C$39,基本データ!$A$11:$AH$50,12,FALSE))</f>
        <v>74</v>
      </c>
      <c r="S237" s="331"/>
      <c r="T237" s="292"/>
      <c r="U237" s="293"/>
      <c r="V237" s="253">
        <f>IF(作業員の選択!$C$39="","",VLOOKUP(作業員の選択!$C$39,基本データ!$A$11:$AH$50,17,FALSE))</f>
        <v>0</v>
      </c>
      <c r="W237" s="298"/>
      <c r="X237" s="253">
        <f>IF(作業員の選択!$C$39="","",VLOOKUP(作業員の選択!$C$39,基本データ!$A$11:$AH$50,21,FALSE))</f>
        <v>0</v>
      </c>
      <c r="Y237" s="255"/>
      <c r="Z237" s="255"/>
      <c r="AA237" s="254"/>
      <c r="AB237" s="227">
        <f>IF(作業員の選択!$C$39="","",VLOOKUP(作業員の選択!$C$39,基本データ!$A$11:$AH$50,25,FALSE))</f>
        <v>0</v>
      </c>
      <c r="AC237" s="228"/>
      <c r="AD237" s="279" t="s">
        <v>66</v>
      </c>
      <c r="AE237" s="280"/>
      <c r="AF237" s="224">
        <f>IF(作業員の選択!$C$19="","",VLOOKUP(作業員の選択!$C$19,基本データ!$A$11:$AH$50,25,FALSE))</f>
        <v>0</v>
      </c>
      <c r="AG237" s="224"/>
      <c r="AH237" s="264" t="str">
        <f>IF(作業員の選択!$C$39="","",IF(VLOOKUP(作業員の選択!$C$39,基本データ!$A$11:$AI$60,35,FALSE)="有","",IF(VLOOKUP(作業員の選択!$C$39,基本データ!$A$11:$AI$60,35,FALSE)="無","○","")))</f>
        <v>○</v>
      </c>
    </row>
    <row r="238" spans="2:34" ht="9" customHeight="1" x14ac:dyDescent="0.15">
      <c r="B238" s="140"/>
      <c r="C238" s="247"/>
      <c r="D238" s="248"/>
      <c r="E238" s="249"/>
      <c r="F238" s="141"/>
      <c r="G238" s="267"/>
      <c r="H238" s="271"/>
      <c r="I238" s="272"/>
      <c r="J238" s="276"/>
      <c r="K238" s="197"/>
      <c r="L238" s="173"/>
      <c r="M238" s="174"/>
      <c r="N238" s="178"/>
      <c r="O238" s="179"/>
      <c r="P238" s="328"/>
      <c r="Q238" s="335"/>
      <c r="R238" s="338"/>
      <c r="S238" s="141"/>
      <c r="T238" s="294"/>
      <c r="U238" s="295"/>
      <c r="V238" s="227"/>
      <c r="W238" s="228"/>
      <c r="X238" s="227"/>
      <c r="Y238" s="237"/>
      <c r="Z238" s="237"/>
      <c r="AA238" s="228"/>
      <c r="AB238" s="227"/>
      <c r="AC238" s="228"/>
      <c r="AD238" s="281"/>
      <c r="AE238" s="282"/>
      <c r="AF238" s="223" t="str">
        <f>IF(作業員の選択!$C$39="","",VLOOKUP(作業員の選択!$C$39,基本データ!$A$11:$AH$50,31,FALSE))</f>
        <v>受給者</v>
      </c>
      <c r="AG238" s="223"/>
      <c r="AH238" s="265"/>
    </row>
    <row r="239" spans="2:34" ht="9" customHeight="1" x14ac:dyDescent="0.15">
      <c r="B239" s="85"/>
      <c r="C239" s="250"/>
      <c r="D239" s="251"/>
      <c r="E239" s="252"/>
      <c r="F239" s="82"/>
      <c r="G239" s="268"/>
      <c r="H239" s="273"/>
      <c r="I239" s="274"/>
      <c r="J239" s="277"/>
      <c r="K239" s="188"/>
      <c r="L239" s="132"/>
      <c r="M239" s="133"/>
      <c r="N239" s="133"/>
      <c r="O239" s="134"/>
      <c r="P239" s="329"/>
      <c r="Q239" s="336"/>
      <c r="R239" s="339"/>
      <c r="S239" s="83"/>
      <c r="T239" s="296"/>
      <c r="U239" s="297"/>
      <c r="V239" s="231"/>
      <c r="W239" s="233"/>
      <c r="X239" s="231"/>
      <c r="Y239" s="232"/>
      <c r="Z239" s="232"/>
      <c r="AA239" s="233"/>
      <c r="AB239" s="229"/>
      <c r="AC239" s="230"/>
      <c r="AD239" s="283"/>
      <c r="AE239" s="284"/>
      <c r="AF239" s="224">
        <f>IF(作業員の選択!$C$19="","",VLOOKUP(作業員の選択!$C$19,基本データ!$A$11:$AH$50,25,FALSE))</f>
        <v>0</v>
      </c>
      <c r="AG239" s="224"/>
      <c r="AH239" s="266"/>
    </row>
    <row r="240" spans="2:34" ht="9" customHeight="1" x14ac:dyDescent="0.15">
      <c r="B240" s="86"/>
      <c r="C240" s="238" t="str">
        <f>IF(作業員の選択!$C$40="","",VLOOKUP(作業員の選択!$C$40,基本データ!$A$11:$AH$50,2,FALSE))</f>
        <v>しらい　じゅうへい</v>
      </c>
      <c r="D240" s="239"/>
      <c r="E240" s="240"/>
      <c r="F240" s="84"/>
      <c r="G240" s="310"/>
      <c r="H240" s="285">
        <f>IF(作業員の選択!$C$40="","　　年　月　日",VLOOKUP(作業員の選択!$C$40,基本データ!$A$11:$AH$50,5,FALSE))</f>
        <v>40533</v>
      </c>
      <c r="I240" s="286"/>
      <c r="J240" s="311">
        <f>IF(作業員の選択!$C$40="","　　年　月　日",VLOOKUP(作業員の選択!$C$40,基本データ!$A$11:$AH$50,4,FALSE))</f>
        <v>15456</v>
      </c>
      <c r="K240" s="184" t="str">
        <f>IF(作業員の選択!$C$40="","",VLOOKUP(作業員の選択!$C$40,基本データ!$A$11:$AH$50,6,FALSE))</f>
        <v>長岡市越路3-10</v>
      </c>
      <c r="L240" s="314" t="s">
        <v>43</v>
      </c>
      <c r="M240" s="315"/>
      <c r="N240" s="316" t="str">
        <f>IF(作業員の選択!$C$40="","",VLOOKUP(作業員の選択!$C$40,基本データ!$A$11:$AH$50,7,FALSE))</f>
        <v>0258-11-0030</v>
      </c>
      <c r="O240" s="317"/>
      <c r="P240" s="318">
        <f>IF(作業員の選択!$C$40="","",VLOOKUP(作業員の選択!$C$40,基本データ!$A$11:$AH$50,10,FALSE))</f>
        <v>44434</v>
      </c>
      <c r="Q240" s="319"/>
      <c r="R240" s="320"/>
      <c r="S240" s="80"/>
      <c r="T240" s="299"/>
      <c r="U240" s="300"/>
      <c r="V240" s="234">
        <f>IF(作業員の選択!$C$40="","",VLOOKUP(作業員の選択!$C$40,基本データ!$A$11:$AH$50,14,FALSE))</f>
        <v>0</v>
      </c>
      <c r="W240" s="305"/>
      <c r="X240" s="234" t="str">
        <f>IF(作業員の選択!$C$40="","",VLOOKUP(作業員の選択!$C$40,基本データ!$A$11:$AH$50,18,FALSE))</f>
        <v>高所作業車(10m以上)</v>
      </c>
      <c r="Y240" s="235"/>
      <c r="Z240" s="235"/>
      <c r="AA240" s="236"/>
      <c r="AB240" s="225" t="str">
        <f>IF(作業員の選択!$C$40="","",VLOOKUP(作業員の選択!$C$40,基本データ!$A$11:$AH$50,22,FALSE))</f>
        <v>普通自動車</v>
      </c>
      <c r="AC240" s="226"/>
      <c r="AD240" s="285" t="s">
        <v>66</v>
      </c>
      <c r="AE240" s="286"/>
      <c r="AF240" s="223" t="str">
        <f>IF(作業員の選択!$C$40="","",VLOOKUP(作業員の選択!$C$40,基本データ!$A$11:$AH$50,29,FALSE))</f>
        <v>適用除外</v>
      </c>
      <c r="AG240" s="223"/>
      <c r="AH240" s="264" t="str">
        <f>IF(作業員の選択!$C$40="","",IF(VLOOKUP(作業員の選択!$C$40,基本データ!$A$11:$AI$60,35,FALSE)="有","○",IF(VLOOKUP(作業員の選択!$C$40,基本データ!$A$11:$AI$60,35,FALSE)="","","")))</f>
        <v/>
      </c>
    </row>
    <row r="241" spans="2:34" ht="9" customHeight="1" x14ac:dyDescent="0.15">
      <c r="B241" s="153"/>
      <c r="C241" s="241"/>
      <c r="D241" s="242"/>
      <c r="E241" s="243"/>
      <c r="F241" s="152"/>
      <c r="G241" s="267"/>
      <c r="H241" s="281"/>
      <c r="I241" s="282"/>
      <c r="J241" s="312"/>
      <c r="K241" s="197"/>
      <c r="L241" s="173"/>
      <c r="M241" s="174"/>
      <c r="N241" s="175"/>
      <c r="O241" s="176"/>
      <c r="P241" s="321"/>
      <c r="Q241" s="322"/>
      <c r="R241" s="323"/>
      <c r="S241" s="149"/>
      <c r="T241" s="301"/>
      <c r="U241" s="302"/>
      <c r="V241" s="253">
        <f>IF(作業員の選択!$C$40="","",VLOOKUP(作業員の選択!$C$40,基本データ!$A$11:$AH$50,15,FALSE))</f>
        <v>0</v>
      </c>
      <c r="W241" s="298"/>
      <c r="X241" s="253">
        <f>IF(作業員の選択!$C$40="","",VLOOKUP(作業員の選択!$C$40,基本データ!$A$11:$AH$50,19,FALSE))</f>
        <v>0</v>
      </c>
      <c r="Y241" s="255"/>
      <c r="Z241" s="255"/>
      <c r="AA241" s="254"/>
      <c r="AB241" s="227">
        <f>IF(作業員の選択!$C$40="","",VLOOKUP(作業員の選択!$C$40,基本データ!$A$11:$AH$50,23,FALSE))</f>
        <v>0</v>
      </c>
      <c r="AC241" s="228"/>
      <c r="AD241" s="281"/>
      <c r="AE241" s="282"/>
      <c r="AF241" s="224">
        <f>IF(作業員の選択!$C$20="","",VLOOKUP(作業員の選択!$C$20,基本データ!$A$11:$AH$50,25,FALSE))</f>
        <v>0</v>
      </c>
      <c r="AG241" s="224"/>
      <c r="AH241" s="265"/>
    </row>
    <row r="242" spans="2:34" ht="9" customHeight="1" x14ac:dyDescent="0.15">
      <c r="B242" s="330">
        <v>30</v>
      </c>
      <c r="C242" s="244" t="str">
        <f>IF(作業員の選択!$C$40="","",VLOOKUP(作業員の選択!$C$40,基本データ!$A$11:$AH$50,1,FALSE))</f>
        <v>白井　十平</v>
      </c>
      <c r="D242" s="245"/>
      <c r="E242" s="246"/>
      <c r="F242" s="331" t="str">
        <f>IF(作業員の選択!$C$40="","",VLOOKUP(作業員の選択!$C$40,基本データ!$A$11:$AH$50,3,FALSE))</f>
        <v>電工</v>
      </c>
      <c r="G242" s="267"/>
      <c r="H242" s="287"/>
      <c r="I242" s="288"/>
      <c r="J242" s="313"/>
      <c r="K242" s="186"/>
      <c r="L242" s="129"/>
      <c r="M242" s="130"/>
      <c r="N242" s="130"/>
      <c r="O242" s="131"/>
      <c r="P242" s="324"/>
      <c r="Q242" s="325"/>
      <c r="R242" s="326"/>
      <c r="S242" s="331" t="str">
        <f>IF(作業員の選択!$C$40="","",VLOOKUP(作業員の選択!$C$40,基本データ!$A$11:$AH$50,13,FALSE))</f>
        <v>B</v>
      </c>
      <c r="T242" s="303"/>
      <c r="U242" s="304"/>
      <c r="V242" s="253">
        <f>IF(作業員の選択!$C$40="","",VLOOKUP(作業員の選択!$C$40,基本データ!$A$11:$AH$50,16,FALSE))</f>
        <v>0</v>
      </c>
      <c r="W242" s="298"/>
      <c r="X242" s="253">
        <f>IF(作業員の選択!$C$40="","",VLOOKUP(作業員の選択!$C$40,基本データ!$A$11:$AH$50,20,FALSE))</f>
        <v>0</v>
      </c>
      <c r="Y242" s="255"/>
      <c r="Z242" s="255"/>
      <c r="AA242" s="254"/>
      <c r="AB242" s="227">
        <f>IF(作業員の選択!$C$40="","",VLOOKUP(作業員の選択!$C$40,基本データ!$A$11:$AH$50,24,FALSE))</f>
        <v>0</v>
      </c>
      <c r="AC242" s="228"/>
      <c r="AD242" s="287"/>
      <c r="AE242" s="288"/>
      <c r="AF242" s="223">
        <f>IF(作業員の選択!$C$40="","",VLOOKUP(作業員の選択!$C$40,基本データ!$A$11:$AH$50,30,FALSE))</f>
        <v>30</v>
      </c>
      <c r="AG242" s="223"/>
      <c r="AH242" s="266"/>
    </row>
    <row r="243" spans="2:34" ht="9" customHeight="1" x14ac:dyDescent="0.15">
      <c r="B243" s="330"/>
      <c r="C243" s="247"/>
      <c r="D243" s="248"/>
      <c r="E243" s="249"/>
      <c r="F243" s="331"/>
      <c r="G243" s="267"/>
      <c r="H243" s="269">
        <f ca="1">IF(作業員の選択!$C$40="","　　年",VLOOKUP(作業員の選択!$C$40,基本データ!$A$11:$AK$50,37,FALSE))</f>
        <v>10</v>
      </c>
      <c r="I243" s="270"/>
      <c r="J243" s="275">
        <f ca="1">IF(作業員の選択!$C$40="","　歳",VLOOKUP(作業員の選択!$C$40,基本データ!$A$11:$AK$50,36,FALSE))</f>
        <v>79</v>
      </c>
      <c r="K243" s="198" t="str">
        <f>IF(作業員の選択!$C$40="","",VLOOKUP(作業員の選択!$C$40,基本データ!$A$11:$AH$50,8,FALSE))</f>
        <v>同上</v>
      </c>
      <c r="L243" s="314" t="s">
        <v>43</v>
      </c>
      <c r="M243" s="315"/>
      <c r="N243" s="332">
        <f>IF(作業員の選択!$C$40="","",VLOOKUP(作業員の選択!$C$40,基本データ!$A$11:$AH$50,9,FALSE))</f>
        <v>0</v>
      </c>
      <c r="O243" s="333"/>
      <c r="P243" s="327">
        <f>IF(作業員の選択!$C$40="","",VLOOKUP(作業員の選択!$C$40,基本データ!$A$11:$AH$50,11,FALSE))</f>
        <v>120</v>
      </c>
      <c r="Q243" s="334" t="s">
        <v>68</v>
      </c>
      <c r="R243" s="337">
        <f>IF(作業員の選択!$C$40="","",VLOOKUP(作業員の選択!$C$40,基本データ!$A$11:$AH$50,12,FALSE))</f>
        <v>70</v>
      </c>
      <c r="S243" s="331"/>
      <c r="T243" s="292"/>
      <c r="U243" s="293"/>
      <c r="V243" s="253">
        <f>IF(作業員の選択!$C$40="","",VLOOKUP(作業員の選択!$C$40,基本データ!$A$11:$AH$50,17,FALSE))</f>
        <v>0</v>
      </c>
      <c r="W243" s="298"/>
      <c r="X243" s="253">
        <f>IF(作業員の選択!$C$40="","",VLOOKUP(作業員の選択!$C$40,基本データ!$A$11:$AH$50,21,FALSE))</f>
        <v>0</v>
      </c>
      <c r="Y243" s="255"/>
      <c r="Z243" s="255"/>
      <c r="AA243" s="254"/>
      <c r="AB243" s="227">
        <f>IF(作業員の選択!$C$40="","",VLOOKUP(作業員の選択!$C$40,基本データ!$A$11:$AH$50,25,FALSE))</f>
        <v>0</v>
      </c>
      <c r="AC243" s="228"/>
      <c r="AD243" s="279" t="s">
        <v>66</v>
      </c>
      <c r="AE243" s="280"/>
      <c r="AF243" s="224">
        <f>IF(作業員の選択!$C$20="","",VLOOKUP(作業員の選択!$C$20,基本データ!$A$11:$AH$50,25,FALSE))</f>
        <v>0</v>
      </c>
      <c r="AG243" s="224"/>
      <c r="AH243" s="264" t="str">
        <f>IF(作業員の選択!$C$40="","",IF(VLOOKUP(作業員の選択!$C$40,基本データ!$A$11:$AI$60,35,FALSE)="有","",IF(VLOOKUP(作業員の選択!$C$40,基本データ!$A$11:$AI$60,35,FALSE)="無","○","")))</f>
        <v>○</v>
      </c>
    </row>
    <row r="244" spans="2:34" ht="9" customHeight="1" x14ac:dyDescent="0.15">
      <c r="B244" s="140"/>
      <c r="C244" s="247"/>
      <c r="D244" s="248"/>
      <c r="E244" s="249"/>
      <c r="F244" s="141"/>
      <c r="G244" s="267"/>
      <c r="H244" s="271"/>
      <c r="I244" s="272"/>
      <c r="J244" s="276"/>
      <c r="K244" s="197"/>
      <c r="L244" s="173"/>
      <c r="M244" s="174"/>
      <c r="N244" s="178"/>
      <c r="O244" s="179"/>
      <c r="P244" s="328"/>
      <c r="Q244" s="335"/>
      <c r="R244" s="338"/>
      <c r="S244" s="141"/>
      <c r="T244" s="294"/>
      <c r="U244" s="295"/>
      <c r="V244" s="227"/>
      <c r="W244" s="228"/>
      <c r="X244" s="227"/>
      <c r="Y244" s="237"/>
      <c r="Z244" s="237"/>
      <c r="AA244" s="228"/>
      <c r="AB244" s="227"/>
      <c r="AC244" s="228"/>
      <c r="AD244" s="281"/>
      <c r="AE244" s="282"/>
      <c r="AF244" s="223" t="str">
        <f>IF(作業員の選択!$C$40="","",VLOOKUP(作業員の選択!$C$40,基本データ!$A$11:$AH$50,31,FALSE))</f>
        <v>受給者</v>
      </c>
      <c r="AG244" s="223"/>
      <c r="AH244" s="265"/>
    </row>
    <row r="245" spans="2:34" ht="9" customHeight="1" x14ac:dyDescent="0.15">
      <c r="B245" s="85"/>
      <c r="C245" s="250"/>
      <c r="D245" s="251"/>
      <c r="E245" s="252"/>
      <c r="F245" s="82"/>
      <c r="G245" s="268"/>
      <c r="H245" s="273"/>
      <c r="I245" s="274"/>
      <c r="J245" s="277"/>
      <c r="K245" s="188"/>
      <c r="L245" s="132"/>
      <c r="M245" s="133"/>
      <c r="N245" s="133"/>
      <c r="O245" s="134"/>
      <c r="P245" s="329"/>
      <c r="Q245" s="336"/>
      <c r="R245" s="339"/>
      <c r="S245" s="83"/>
      <c r="T245" s="296"/>
      <c r="U245" s="297"/>
      <c r="V245" s="231"/>
      <c r="W245" s="233"/>
      <c r="X245" s="231"/>
      <c r="Y245" s="232"/>
      <c r="Z245" s="232"/>
      <c r="AA245" s="233"/>
      <c r="AB245" s="229"/>
      <c r="AC245" s="230"/>
      <c r="AD245" s="283"/>
      <c r="AE245" s="284"/>
      <c r="AF245" s="224">
        <f>IF(作業員の選択!$C$20="","",VLOOKUP(作業員の選択!$C$20,基本データ!$A$11:$AH$50,25,FALSE))</f>
        <v>0</v>
      </c>
      <c r="AG245" s="224"/>
      <c r="AH245" s="266"/>
    </row>
    <row r="246" spans="2:34" x14ac:dyDescent="0.15">
      <c r="B246" s="137" t="s">
        <v>69</v>
      </c>
      <c r="C246" s="137" t="s">
        <v>70</v>
      </c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137" t="s">
        <v>71</v>
      </c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2:34" x14ac:dyDescent="0.15">
      <c r="B247" s="87"/>
      <c r="C247" s="137" t="s">
        <v>72</v>
      </c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137" t="s">
        <v>73</v>
      </c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2:34" x14ac:dyDescent="0.15">
      <c r="B248" s="87"/>
      <c r="C248" s="137" t="s">
        <v>74</v>
      </c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137" t="s">
        <v>75</v>
      </c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2:34" x14ac:dyDescent="0.15">
      <c r="B249" s="87"/>
      <c r="C249" s="88" t="s">
        <v>76</v>
      </c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87"/>
      <c r="P249" s="87"/>
      <c r="Q249" s="87"/>
      <c r="R249" s="137" t="s">
        <v>388</v>
      </c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2:34" x14ac:dyDescent="0.15">
      <c r="B250" s="87"/>
      <c r="C250" s="88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87"/>
      <c r="P250" s="87"/>
      <c r="Q250" s="87"/>
      <c r="R250" s="137" t="s">
        <v>389</v>
      </c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2:34" x14ac:dyDescent="0.15">
      <c r="B251" s="87"/>
      <c r="C251" s="88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87"/>
      <c r="P251" s="87"/>
      <c r="Q251" s="87"/>
      <c r="R251" s="137" t="s">
        <v>390</v>
      </c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  <row r="252" spans="2:34" x14ac:dyDescent="0.15">
      <c r="B252" s="87"/>
      <c r="C252" s="88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87"/>
      <c r="P252" s="87"/>
      <c r="Q252" s="87"/>
      <c r="R252" s="137" t="s">
        <v>391</v>
      </c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</row>
    <row r="253" spans="2:34" x14ac:dyDescent="0.15">
      <c r="B253" s="87"/>
      <c r="C253" s="88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87"/>
      <c r="P253" s="87"/>
      <c r="Q253" s="87"/>
      <c r="R253" s="137" t="s">
        <v>392</v>
      </c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</row>
    <row r="254" spans="2:34" x14ac:dyDescent="0.15">
      <c r="B254" s="87"/>
      <c r="C254" s="88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87"/>
      <c r="P254" s="87"/>
      <c r="Q254" s="87"/>
      <c r="R254" s="137" t="s">
        <v>393</v>
      </c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</row>
    <row r="255" spans="2:34" x14ac:dyDescent="0.15">
      <c r="B255" s="87"/>
      <c r="C255" s="88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87"/>
      <c r="P255" s="87"/>
      <c r="Q255" s="87"/>
      <c r="R255" s="137" t="s">
        <v>394</v>
      </c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</row>
    <row r="256" spans="2:34" x14ac:dyDescent="0.15">
      <c r="B256" s="87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87"/>
      <c r="P256" s="87"/>
      <c r="Q256" s="87"/>
      <c r="R256" s="137" t="s">
        <v>395</v>
      </c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</row>
  </sheetData>
  <sheetProtection algorithmName="SHA-512" hashValue="jGJrzLap4GPFFmbQVka+x0pdnbBldliKhHOOeBafcnThGtricrZGuxG4zQst33kOFUr8TmDqtEduwstPyUPjRQ==" saltValue="C+DeZHYE/k4zL20qX6W5Qg==" spinCount="100000" sheet="1" objects="1" scenarios="1" formatCells="0" formatColumns="0" formatRows="0"/>
  <mergeCells count="1611">
    <mergeCell ref="AH56:AH58"/>
    <mergeCell ref="AH59:AH61"/>
    <mergeCell ref="AH62:AH64"/>
    <mergeCell ref="AH65:AH67"/>
    <mergeCell ref="AH68:AH70"/>
    <mergeCell ref="AH71:AH73"/>
    <mergeCell ref="AH38:AH40"/>
    <mergeCell ref="AH41:AH43"/>
    <mergeCell ref="AH44:AH46"/>
    <mergeCell ref="AH47:AH49"/>
    <mergeCell ref="AH50:AH52"/>
    <mergeCell ref="AH53:AH55"/>
    <mergeCell ref="AH154:AH156"/>
    <mergeCell ref="AH157:AH159"/>
    <mergeCell ref="AH14:AH16"/>
    <mergeCell ref="AH17:AH19"/>
    <mergeCell ref="AH20:AH22"/>
    <mergeCell ref="AH23:AH25"/>
    <mergeCell ref="AH26:AH28"/>
    <mergeCell ref="AH29:AH31"/>
    <mergeCell ref="AH32:AH34"/>
    <mergeCell ref="AH35:AH37"/>
    <mergeCell ref="AH136:AH138"/>
    <mergeCell ref="AH139:AH141"/>
    <mergeCell ref="AH142:AH144"/>
    <mergeCell ref="AH145:AH147"/>
    <mergeCell ref="AH148:AH150"/>
    <mergeCell ref="AH151:AH153"/>
    <mergeCell ref="AH124:AH126"/>
    <mergeCell ref="AH127:AH129"/>
    <mergeCell ref="AH130:AH132"/>
    <mergeCell ref="AH133:AH135"/>
    <mergeCell ref="AH240:AH242"/>
    <mergeCell ref="AH243:AH245"/>
    <mergeCell ref="AH100:AH102"/>
    <mergeCell ref="AH103:AH105"/>
    <mergeCell ref="AH106:AH108"/>
    <mergeCell ref="AH109:AH111"/>
    <mergeCell ref="AH112:AH114"/>
    <mergeCell ref="AH115:AH117"/>
    <mergeCell ref="AH118:AH120"/>
    <mergeCell ref="AH121:AH123"/>
    <mergeCell ref="AH222:AH224"/>
    <mergeCell ref="AH225:AH227"/>
    <mergeCell ref="AH228:AH230"/>
    <mergeCell ref="AH231:AH233"/>
    <mergeCell ref="AH234:AH236"/>
    <mergeCell ref="AH237:AH239"/>
    <mergeCell ref="C210:E211"/>
    <mergeCell ref="C212:E215"/>
    <mergeCell ref="C216:E217"/>
    <mergeCell ref="C218:E221"/>
    <mergeCell ref="AF142:AF143"/>
    <mergeCell ref="AG142:AG143"/>
    <mergeCell ref="AF144:AF145"/>
    <mergeCell ref="AG144:AG145"/>
    <mergeCell ref="AF146:AF147"/>
    <mergeCell ref="AG146:AG147"/>
    <mergeCell ref="AF136:AF137"/>
    <mergeCell ref="AG136:AG137"/>
    <mergeCell ref="AF138:AF139"/>
    <mergeCell ref="AG138:AG139"/>
    <mergeCell ref="AF140:AF141"/>
    <mergeCell ref="AG140:AG141"/>
    <mergeCell ref="B206:B207"/>
    <mergeCell ref="C186:E187"/>
    <mergeCell ref="C188:E191"/>
    <mergeCell ref="C192:E193"/>
    <mergeCell ref="C194:E197"/>
    <mergeCell ref="C198:E199"/>
    <mergeCell ref="C200:E203"/>
    <mergeCell ref="C204:E205"/>
    <mergeCell ref="C206:E209"/>
    <mergeCell ref="AF154:AF155"/>
    <mergeCell ref="AG154:AG155"/>
    <mergeCell ref="AF156:AF157"/>
    <mergeCell ref="AG156:AG157"/>
    <mergeCell ref="AF158:AF159"/>
    <mergeCell ref="AG158:AG159"/>
    <mergeCell ref="X159:AA159"/>
    <mergeCell ref="AF148:AF149"/>
    <mergeCell ref="AG148:AG149"/>
    <mergeCell ref="AF150:AF151"/>
    <mergeCell ref="AG150:AG151"/>
    <mergeCell ref="AF152:AF153"/>
    <mergeCell ref="AG152:AG153"/>
    <mergeCell ref="AB154:AC154"/>
    <mergeCell ref="AB155:AC155"/>
    <mergeCell ref="AB156:AC156"/>
    <mergeCell ref="AB157:AC157"/>
    <mergeCell ref="AB158:AC158"/>
    <mergeCell ref="AB159:AC159"/>
    <mergeCell ref="G148:G150"/>
    <mergeCell ref="B150:B151"/>
    <mergeCell ref="F150:F151"/>
    <mergeCell ref="G151:G153"/>
    <mergeCell ref="AF106:AF107"/>
    <mergeCell ref="AG106:AG107"/>
    <mergeCell ref="AF108:AF109"/>
    <mergeCell ref="AG108:AG109"/>
    <mergeCell ref="AF110:AF111"/>
    <mergeCell ref="AG110:AG111"/>
    <mergeCell ref="AF100:AF101"/>
    <mergeCell ref="AG100:AG101"/>
    <mergeCell ref="AF102:AF103"/>
    <mergeCell ref="AG102:AG103"/>
    <mergeCell ref="AF104:AF105"/>
    <mergeCell ref="AG104:AG105"/>
    <mergeCell ref="AF130:AF131"/>
    <mergeCell ref="AG130:AG131"/>
    <mergeCell ref="AF132:AF133"/>
    <mergeCell ref="AG132:AG133"/>
    <mergeCell ref="AF134:AF135"/>
    <mergeCell ref="AG134:AG135"/>
    <mergeCell ref="AF124:AF125"/>
    <mergeCell ref="AG124:AG125"/>
    <mergeCell ref="AF126:AF127"/>
    <mergeCell ref="AG126:AG127"/>
    <mergeCell ref="AF128:AF129"/>
    <mergeCell ref="AG128:AG129"/>
    <mergeCell ref="AF118:AF119"/>
    <mergeCell ref="AG118:AG119"/>
    <mergeCell ref="AF120:AF121"/>
    <mergeCell ref="AG120:AG121"/>
    <mergeCell ref="AF122:AF123"/>
    <mergeCell ref="AG122:AG123"/>
    <mergeCell ref="AB146:AC146"/>
    <mergeCell ref="X143:AA143"/>
    <mergeCell ref="AB131:AC131"/>
    <mergeCell ref="AB132:AC132"/>
    <mergeCell ref="AB135:AC135"/>
    <mergeCell ref="V140:W140"/>
    <mergeCell ref="V141:W141"/>
    <mergeCell ref="X140:AA140"/>
    <mergeCell ref="X141:AA141"/>
    <mergeCell ref="AB136:AC136"/>
    <mergeCell ref="AB137:AC137"/>
    <mergeCell ref="V135:W135"/>
    <mergeCell ref="V151:W151"/>
    <mergeCell ref="X151:AA151"/>
    <mergeCell ref="V150:W150"/>
    <mergeCell ref="AF112:AF113"/>
    <mergeCell ref="AG112:AG113"/>
    <mergeCell ref="AF114:AF115"/>
    <mergeCell ref="AG114:AG115"/>
    <mergeCell ref="AF116:AF117"/>
    <mergeCell ref="AG116:AG117"/>
    <mergeCell ref="AB118:AC118"/>
    <mergeCell ref="AB119:AC119"/>
    <mergeCell ref="AB120:AC120"/>
    <mergeCell ref="AD133:AE135"/>
    <mergeCell ref="AD124:AE126"/>
    <mergeCell ref="AD127:AE129"/>
    <mergeCell ref="V127:W127"/>
    <mergeCell ref="X127:AA127"/>
    <mergeCell ref="V128:W128"/>
    <mergeCell ref="V129:W129"/>
    <mergeCell ref="AB127:AC127"/>
    <mergeCell ref="L103:M103"/>
    <mergeCell ref="C112:E113"/>
    <mergeCell ref="C114:E117"/>
    <mergeCell ref="C118:E119"/>
    <mergeCell ref="C120:E123"/>
    <mergeCell ref="N109:O109"/>
    <mergeCell ref="C108:E111"/>
    <mergeCell ref="P109:P111"/>
    <mergeCell ref="Q109:Q111"/>
    <mergeCell ref="AB103:AC103"/>
    <mergeCell ref="V104:W104"/>
    <mergeCell ref="V105:W105"/>
    <mergeCell ref="X103:AA103"/>
    <mergeCell ref="X104:AA104"/>
    <mergeCell ref="N103:O103"/>
    <mergeCell ref="Q103:Q105"/>
    <mergeCell ref="R103:R105"/>
    <mergeCell ref="C106:E107"/>
    <mergeCell ref="AB106:AC106"/>
    <mergeCell ref="G106:G108"/>
    <mergeCell ref="H106:I108"/>
    <mergeCell ref="F102:F103"/>
    <mergeCell ref="G103:G105"/>
    <mergeCell ref="H103:I105"/>
    <mergeCell ref="J103:J105"/>
    <mergeCell ref="P103:P105"/>
    <mergeCell ref="P100:R102"/>
    <mergeCell ref="T100:U102"/>
    <mergeCell ref="G112:G114"/>
    <mergeCell ref="H112:I114"/>
    <mergeCell ref="J112:J114"/>
    <mergeCell ref="L112:M112"/>
    <mergeCell ref="A2:D2"/>
    <mergeCell ref="J2:N3"/>
    <mergeCell ref="Y3:Z3"/>
    <mergeCell ref="D4:I5"/>
    <mergeCell ref="K4:M4"/>
    <mergeCell ref="Y4:Z4"/>
    <mergeCell ref="A5:C5"/>
    <mergeCell ref="K5:M5"/>
    <mergeCell ref="D6:F7"/>
    <mergeCell ref="G6:G7"/>
    <mergeCell ref="T14:U16"/>
    <mergeCell ref="V14:W14"/>
    <mergeCell ref="X14:AA14"/>
    <mergeCell ref="B28:B29"/>
    <mergeCell ref="F28:F29"/>
    <mergeCell ref="S28:S29"/>
    <mergeCell ref="V28:W28"/>
    <mergeCell ref="X28:AA28"/>
    <mergeCell ref="G26:G28"/>
    <mergeCell ref="H26:I28"/>
    <mergeCell ref="L26:M26"/>
    <mergeCell ref="N26:O26"/>
    <mergeCell ref="C28:E31"/>
    <mergeCell ref="P26:R28"/>
    <mergeCell ref="T26:U28"/>
    <mergeCell ref="H29:I31"/>
    <mergeCell ref="J29:J31"/>
    <mergeCell ref="L29:M29"/>
    <mergeCell ref="N29:O29"/>
    <mergeCell ref="X26:AA26"/>
    <mergeCell ref="AF5:AH5"/>
    <mergeCell ref="A7:C7"/>
    <mergeCell ref="O6:P6"/>
    <mergeCell ref="Q6:U7"/>
    <mergeCell ref="AE6:AG7"/>
    <mergeCell ref="O7:P7"/>
    <mergeCell ref="AC7:AD7"/>
    <mergeCell ref="AD10:AE11"/>
    <mergeCell ref="G11:G12"/>
    <mergeCell ref="P11:R11"/>
    <mergeCell ref="S11:S12"/>
    <mergeCell ref="T11:U11"/>
    <mergeCell ref="P12:R13"/>
    <mergeCell ref="H10:I11"/>
    <mergeCell ref="K10:K11"/>
    <mergeCell ref="L10:O11"/>
    <mergeCell ref="T12:U13"/>
    <mergeCell ref="B10:B11"/>
    <mergeCell ref="C10:E10"/>
    <mergeCell ref="J10:J11"/>
    <mergeCell ref="P10:R10"/>
    <mergeCell ref="T10:U10"/>
    <mergeCell ref="V10:AC11"/>
    <mergeCell ref="B12:B13"/>
    <mergeCell ref="C12:E12"/>
    <mergeCell ref="H12:I13"/>
    <mergeCell ref="J12:J13"/>
    <mergeCell ref="K12:K13"/>
    <mergeCell ref="L12:O13"/>
    <mergeCell ref="F10:F13"/>
    <mergeCell ref="V12:W12"/>
    <mergeCell ref="X12:AA13"/>
    <mergeCell ref="AD12:AE12"/>
    <mergeCell ref="V13:W13"/>
    <mergeCell ref="AD13:AE13"/>
    <mergeCell ref="B16:B17"/>
    <mergeCell ref="F16:F17"/>
    <mergeCell ref="S16:S17"/>
    <mergeCell ref="V16:W16"/>
    <mergeCell ref="X16:AA16"/>
    <mergeCell ref="G14:G16"/>
    <mergeCell ref="H17:I19"/>
    <mergeCell ref="J17:J19"/>
    <mergeCell ref="L17:M17"/>
    <mergeCell ref="C14:E15"/>
    <mergeCell ref="N17:O17"/>
    <mergeCell ref="C16:E19"/>
    <mergeCell ref="P14:R16"/>
    <mergeCell ref="H14:I16"/>
    <mergeCell ref="J14:J16"/>
    <mergeCell ref="L14:M14"/>
    <mergeCell ref="N14:O14"/>
    <mergeCell ref="P17:P19"/>
    <mergeCell ref="Q17:Q19"/>
    <mergeCell ref="R17:R19"/>
    <mergeCell ref="T17:U19"/>
    <mergeCell ref="V17:W17"/>
    <mergeCell ref="X17:AA17"/>
    <mergeCell ref="AD20:AE22"/>
    <mergeCell ref="B22:B23"/>
    <mergeCell ref="F22:F23"/>
    <mergeCell ref="S22:S23"/>
    <mergeCell ref="V22:W22"/>
    <mergeCell ref="X22:AA22"/>
    <mergeCell ref="G20:G22"/>
    <mergeCell ref="H20:I22"/>
    <mergeCell ref="J20:J22"/>
    <mergeCell ref="L20:M20"/>
    <mergeCell ref="L23:M23"/>
    <mergeCell ref="N23:O23"/>
    <mergeCell ref="P23:P25"/>
    <mergeCell ref="T20:U22"/>
    <mergeCell ref="V20:W20"/>
    <mergeCell ref="X20:AA20"/>
    <mergeCell ref="N20:O20"/>
    <mergeCell ref="P20:R22"/>
    <mergeCell ref="Q23:Q25"/>
    <mergeCell ref="R23:R25"/>
    <mergeCell ref="T23:U25"/>
    <mergeCell ref="V23:W23"/>
    <mergeCell ref="X23:AA23"/>
    <mergeCell ref="AD23:AE25"/>
    <mergeCell ref="V25:W25"/>
    <mergeCell ref="X25:AA25"/>
    <mergeCell ref="AD26:AE28"/>
    <mergeCell ref="C26:E27"/>
    <mergeCell ref="Q29:Q31"/>
    <mergeCell ref="R29:R31"/>
    <mergeCell ref="T29:U31"/>
    <mergeCell ref="V29:W29"/>
    <mergeCell ref="X29:AA29"/>
    <mergeCell ref="G29:G31"/>
    <mergeCell ref="J26:J28"/>
    <mergeCell ref="AD29:AE31"/>
    <mergeCell ref="V31:W31"/>
    <mergeCell ref="X31:AA31"/>
    <mergeCell ref="V27:W27"/>
    <mergeCell ref="X27:AA27"/>
    <mergeCell ref="X30:AA30"/>
    <mergeCell ref="V26:W26"/>
    <mergeCell ref="G32:G34"/>
    <mergeCell ref="H32:I34"/>
    <mergeCell ref="J32:J34"/>
    <mergeCell ref="L32:M32"/>
    <mergeCell ref="N32:O32"/>
    <mergeCell ref="P32:R34"/>
    <mergeCell ref="P29:P31"/>
    <mergeCell ref="T32:U34"/>
    <mergeCell ref="V32:W32"/>
    <mergeCell ref="X32:AA32"/>
    <mergeCell ref="AD32:AE34"/>
    <mergeCell ref="V30:W30"/>
    <mergeCell ref="B34:B35"/>
    <mergeCell ref="F34:F35"/>
    <mergeCell ref="S34:S35"/>
    <mergeCell ref="V34:W34"/>
    <mergeCell ref="X34:AA34"/>
    <mergeCell ref="G35:G37"/>
    <mergeCell ref="H35:I37"/>
    <mergeCell ref="J35:J37"/>
    <mergeCell ref="L35:M35"/>
    <mergeCell ref="N35:O35"/>
    <mergeCell ref="P35:P37"/>
    <mergeCell ref="Q35:Q37"/>
    <mergeCell ref="R35:R37"/>
    <mergeCell ref="T35:U37"/>
    <mergeCell ref="V35:W35"/>
    <mergeCell ref="X35:AA35"/>
    <mergeCell ref="AD35:AE37"/>
    <mergeCell ref="V37:W37"/>
    <mergeCell ref="X37:AA37"/>
    <mergeCell ref="AB37:AC37"/>
    <mergeCell ref="G38:G40"/>
    <mergeCell ref="H38:I40"/>
    <mergeCell ref="J38:J40"/>
    <mergeCell ref="L38:M38"/>
    <mergeCell ref="N38:O38"/>
    <mergeCell ref="C58:E61"/>
    <mergeCell ref="N50:O50"/>
    <mergeCell ref="C50:E51"/>
    <mergeCell ref="N53:O53"/>
    <mergeCell ref="C52:E55"/>
    <mergeCell ref="P38:R40"/>
    <mergeCell ref="T38:U40"/>
    <mergeCell ref="V38:W38"/>
    <mergeCell ref="X38:AA38"/>
    <mergeCell ref="AD38:AE40"/>
    <mergeCell ref="B40:B41"/>
    <mergeCell ref="F40:F41"/>
    <mergeCell ref="S40:S41"/>
    <mergeCell ref="V40:W40"/>
    <mergeCell ref="X40:AA40"/>
    <mergeCell ref="Q41:Q43"/>
    <mergeCell ref="R41:R43"/>
    <mergeCell ref="T41:U43"/>
    <mergeCell ref="V41:W41"/>
    <mergeCell ref="X41:AA41"/>
    <mergeCell ref="G41:G43"/>
    <mergeCell ref="H41:I43"/>
    <mergeCell ref="J41:J43"/>
    <mergeCell ref="L41:M41"/>
    <mergeCell ref="N41:O41"/>
    <mergeCell ref="AD41:AE43"/>
    <mergeCell ref="V43:W43"/>
    <mergeCell ref="X43:AA43"/>
    <mergeCell ref="G44:G46"/>
    <mergeCell ref="H44:I46"/>
    <mergeCell ref="J44:J46"/>
    <mergeCell ref="L44:M44"/>
    <mergeCell ref="N44:O44"/>
    <mergeCell ref="P44:R46"/>
    <mergeCell ref="P41:P43"/>
    <mergeCell ref="T44:U46"/>
    <mergeCell ref="V44:W44"/>
    <mergeCell ref="X44:AA44"/>
    <mergeCell ref="AD44:AE46"/>
    <mergeCell ref="B46:B47"/>
    <mergeCell ref="F46:F47"/>
    <mergeCell ref="S46:S47"/>
    <mergeCell ref="V46:W46"/>
    <mergeCell ref="X46:AA46"/>
    <mergeCell ref="AD47:AE49"/>
    <mergeCell ref="G47:G49"/>
    <mergeCell ref="H47:I49"/>
    <mergeCell ref="J47:J49"/>
    <mergeCell ref="L47:M47"/>
    <mergeCell ref="N47:O47"/>
    <mergeCell ref="P47:P49"/>
    <mergeCell ref="T47:U49"/>
    <mergeCell ref="V47:W47"/>
    <mergeCell ref="AB41:AC41"/>
    <mergeCell ref="AB42:AC42"/>
    <mergeCell ref="AB43:AC43"/>
    <mergeCell ref="AB44:AC44"/>
    <mergeCell ref="AB45:AC45"/>
    <mergeCell ref="AB46:AC46"/>
    <mergeCell ref="P50:R52"/>
    <mergeCell ref="T50:U52"/>
    <mergeCell ref="V50:W50"/>
    <mergeCell ref="X50:AA50"/>
    <mergeCell ref="V49:W49"/>
    <mergeCell ref="X49:AA49"/>
    <mergeCell ref="Q47:Q49"/>
    <mergeCell ref="R47:R49"/>
    <mergeCell ref="AD50:AE52"/>
    <mergeCell ref="B52:B53"/>
    <mergeCell ref="F52:F53"/>
    <mergeCell ref="S52:S53"/>
    <mergeCell ref="V52:W52"/>
    <mergeCell ref="X52:AA52"/>
    <mergeCell ref="G53:G55"/>
    <mergeCell ref="H53:I55"/>
    <mergeCell ref="J53:J55"/>
    <mergeCell ref="L53:M53"/>
    <mergeCell ref="G50:G52"/>
    <mergeCell ref="H50:I52"/>
    <mergeCell ref="J50:J52"/>
    <mergeCell ref="L50:M50"/>
    <mergeCell ref="Q53:Q55"/>
    <mergeCell ref="R53:R55"/>
    <mergeCell ref="P53:P55"/>
    <mergeCell ref="T53:U55"/>
    <mergeCell ref="V53:W53"/>
    <mergeCell ref="X53:AA53"/>
    <mergeCell ref="V54:W54"/>
    <mergeCell ref="X54:AA54"/>
    <mergeCell ref="AD53:AE55"/>
    <mergeCell ref="V55:W55"/>
    <mergeCell ref="G56:G58"/>
    <mergeCell ref="H56:I58"/>
    <mergeCell ref="J56:J58"/>
    <mergeCell ref="L56:M56"/>
    <mergeCell ref="N56:O56"/>
    <mergeCell ref="P56:R58"/>
    <mergeCell ref="T56:U58"/>
    <mergeCell ref="V56:W56"/>
    <mergeCell ref="X56:AA56"/>
    <mergeCell ref="AD56:AE58"/>
    <mergeCell ref="B58:B59"/>
    <mergeCell ref="F58:F59"/>
    <mergeCell ref="S58:S59"/>
    <mergeCell ref="V58:W58"/>
    <mergeCell ref="X58:AA58"/>
    <mergeCell ref="C56:E57"/>
    <mergeCell ref="AD59:AE61"/>
    <mergeCell ref="V61:W61"/>
    <mergeCell ref="X61:AA61"/>
    <mergeCell ref="G59:G61"/>
    <mergeCell ref="H59:I61"/>
    <mergeCell ref="J59:J61"/>
    <mergeCell ref="L59:M59"/>
    <mergeCell ref="N59:O59"/>
    <mergeCell ref="P59:P61"/>
    <mergeCell ref="Q59:Q61"/>
    <mergeCell ref="R59:R61"/>
    <mergeCell ref="T59:U61"/>
    <mergeCell ref="V59:W59"/>
    <mergeCell ref="P62:R64"/>
    <mergeCell ref="T62:U64"/>
    <mergeCell ref="V62:W62"/>
    <mergeCell ref="V63:W63"/>
    <mergeCell ref="AD62:AE64"/>
    <mergeCell ref="B64:B65"/>
    <mergeCell ref="F64:F65"/>
    <mergeCell ref="S64:S65"/>
    <mergeCell ref="V64:W64"/>
    <mergeCell ref="X64:AA64"/>
    <mergeCell ref="G65:G67"/>
    <mergeCell ref="H65:I67"/>
    <mergeCell ref="J65:J67"/>
    <mergeCell ref="N62:O62"/>
    <mergeCell ref="L65:M65"/>
    <mergeCell ref="N65:O65"/>
    <mergeCell ref="C64:E67"/>
    <mergeCell ref="G62:G64"/>
    <mergeCell ref="H62:I64"/>
    <mergeCell ref="J62:J64"/>
    <mergeCell ref="L62:M62"/>
    <mergeCell ref="C62:E63"/>
    <mergeCell ref="Q65:Q67"/>
    <mergeCell ref="R65:R67"/>
    <mergeCell ref="T65:U67"/>
    <mergeCell ref="V65:W65"/>
    <mergeCell ref="X65:AA65"/>
    <mergeCell ref="V66:W66"/>
    <mergeCell ref="X66:AA66"/>
    <mergeCell ref="AD65:AE67"/>
    <mergeCell ref="V67:W67"/>
    <mergeCell ref="X67:AA67"/>
    <mergeCell ref="G68:G70"/>
    <mergeCell ref="H68:I70"/>
    <mergeCell ref="J68:J70"/>
    <mergeCell ref="L68:M68"/>
    <mergeCell ref="N68:O68"/>
    <mergeCell ref="P68:R70"/>
    <mergeCell ref="P65:P67"/>
    <mergeCell ref="T68:U70"/>
    <mergeCell ref="V68:W68"/>
    <mergeCell ref="X68:AA68"/>
    <mergeCell ref="AD68:AE70"/>
    <mergeCell ref="B70:B71"/>
    <mergeCell ref="F70:F71"/>
    <mergeCell ref="S70:S71"/>
    <mergeCell ref="V70:W70"/>
    <mergeCell ref="X70:AA70"/>
    <mergeCell ref="AD71:AE73"/>
    <mergeCell ref="G71:G73"/>
    <mergeCell ref="H71:I73"/>
    <mergeCell ref="J71:J73"/>
    <mergeCell ref="L71:M71"/>
    <mergeCell ref="N71:O71"/>
    <mergeCell ref="P71:P73"/>
    <mergeCell ref="Q71:Q73"/>
    <mergeCell ref="R71:R73"/>
    <mergeCell ref="T71:U73"/>
    <mergeCell ref="V71:W71"/>
    <mergeCell ref="X71:AA71"/>
    <mergeCell ref="V73:W73"/>
    <mergeCell ref="X73:AA73"/>
    <mergeCell ref="AB72:AC72"/>
    <mergeCell ref="AB73:AC73"/>
    <mergeCell ref="AH182:AH185"/>
    <mergeCell ref="A88:D88"/>
    <mergeCell ref="J88:N89"/>
    <mergeCell ref="Y89:Z89"/>
    <mergeCell ref="D90:I91"/>
    <mergeCell ref="D92:F93"/>
    <mergeCell ref="G92:G93"/>
    <mergeCell ref="K90:M90"/>
    <mergeCell ref="C100:E101"/>
    <mergeCell ref="C102:E105"/>
    <mergeCell ref="C96:E96"/>
    <mergeCell ref="H96:I97"/>
    <mergeCell ref="J96:J97"/>
    <mergeCell ref="P96:R96"/>
    <mergeCell ref="K96:K97"/>
    <mergeCell ref="A93:C93"/>
    <mergeCell ref="O93:P93"/>
    <mergeCell ref="T96:U96"/>
    <mergeCell ref="V96:AC97"/>
    <mergeCell ref="AD96:AE97"/>
    <mergeCell ref="G97:G98"/>
    <mergeCell ref="P97:R97"/>
    <mergeCell ref="S97:S98"/>
    <mergeCell ref="T97:U97"/>
    <mergeCell ref="T98:U99"/>
    <mergeCell ref="V98:W98"/>
    <mergeCell ref="AB98:AC99"/>
    <mergeCell ref="B98:B99"/>
    <mergeCell ref="C98:E98"/>
    <mergeCell ref="H98:I99"/>
    <mergeCell ref="J98:J99"/>
    <mergeCell ref="P98:R99"/>
    <mergeCell ref="K98:K99"/>
    <mergeCell ref="F96:F99"/>
    <mergeCell ref="L96:O97"/>
    <mergeCell ref="L98:O99"/>
    <mergeCell ref="B96:B97"/>
    <mergeCell ref="X98:AA99"/>
    <mergeCell ref="AD98:AE98"/>
    <mergeCell ref="V99:W99"/>
    <mergeCell ref="AD99:AE99"/>
    <mergeCell ref="G100:G102"/>
    <mergeCell ref="H100:I102"/>
    <mergeCell ref="J100:J102"/>
    <mergeCell ref="L100:M100"/>
    <mergeCell ref="AB101:AC101"/>
    <mergeCell ref="N100:O100"/>
    <mergeCell ref="V100:W100"/>
    <mergeCell ref="X100:AA100"/>
    <mergeCell ref="AD100:AE102"/>
    <mergeCell ref="AB100:AC100"/>
    <mergeCell ref="V101:W101"/>
    <mergeCell ref="X101:AA101"/>
    <mergeCell ref="AB102:AC102"/>
    <mergeCell ref="V102:W102"/>
    <mergeCell ref="S102:S103"/>
    <mergeCell ref="T103:U105"/>
    <mergeCell ref="AD103:AE105"/>
    <mergeCell ref="AB104:AC104"/>
    <mergeCell ref="AB105:AC105"/>
    <mergeCell ref="X102:AA102"/>
    <mergeCell ref="V103:W103"/>
    <mergeCell ref="X105:AA105"/>
    <mergeCell ref="B102:B103"/>
    <mergeCell ref="B108:B109"/>
    <mergeCell ref="F108:F109"/>
    <mergeCell ref="S108:S109"/>
    <mergeCell ref="V107:W107"/>
    <mergeCell ref="X107:AA107"/>
    <mergeCell ref="G109:G111"/>
    <mergeCell ref="H109:I111"/>
    <mergeCell ref="J109:J111"/>
    <mergeCell ref="L109:M109"/>
    <mergeCell ref="X111:AA111"/>
    <mergeCell ref="V110:W110"/>
    <mergeCell ref="V111:W111"/>
    <mergeCell ref="R109:R111"/>
    <mergeCell ref="J106:J108"/>
    <mergeCell ref="L106:M106"/>
    <mergeCell ref="N106:O106"/>
    <mergeCell ref="P106:R108"/>
    <mergeCell ref="T109:U111"/>
    <mergeCell ref="T106:U108"/>
    <mergeCell ref="V106:W106"/>
    <mergeCell ref="X106:AA106"/>
    <mergeCell ref="V109:W109"/>
    <mergeCell ref="X109:AA109"/>
    <mergeCell ref="B114:B115"/>
    <mergeCell ref="F114:F115"/>
    <mergeCell ref="S114:S115"/>
    <mergeCell ref="V113:W113"/>
    <mergeCell ref="X113:AA113"/>
    <mergeCell ref="G115:G117"/>
    <mergeCell ref="H115:I117"/>
    <mergeCell ref="J115:J117"/>
    <mergeCell ref="L115:M115"/>
    <mergeCell ref="N115:O115"/>
    <mergeCell ref="P115:P117"/>
    <mergeCell ref="X114:AA114"/>
    <mergeCell ref="AD115:AE117"/>
    <mergeCell ref="V115:W115"/>
    <mergeCell ref="X115:AA115"/>
    <mergeCell ref="V116:W116"/>
    <mergeCell ref="AB114:AC114"/>
    <mergeCell ref="AB115:AC115"/>
    <mergeCell ref="L118:M118"/>
    <mergeCell ref="G121:G123"/>
    <mergeCell ref="H121:I123"/>
    <mergeCell ref="J121:J123"/>
    <mergeCell ref="L121:M121"/>
    <mergeCell ref="N121:O121"/>
    <mergeCell ref="X117:AA117"/>
    <mergeCell ref="V122:W122"/>
    <mergeCell ref="V123:W123"/>
    <mergeCell ref="X122:AA122"/>
    <mergeCell ref="V117:W117"/>
    <mergeCell ref="N118:O118"/>
    <mergeCell ref="N112:O112"/>
    <mergeCell ref="P112:R114"/>
    <mergeCell ref="AB112:AC112"/>
    <mergeCell ref="AB108:AC108"/>
    <mergeCell ref="T112:U114"/>
    <mergeCell ref="V112:W112"/>
    <mergeCell ref="X112:AA112"/>
    <mergeCell ref="AB113:AC113"/>
    <mergeCell ref="V108:W108"/>
    <mergeCell ref="X108:AA108"/>
    <mergeCell ref="X110:AA110"/>
    <mergeCell ref="AB107:AC107"/>
    <mergeCell ref="AB110:AC110"/>
    <mergeCell ref="AB109:AC109"/>
    <mergeCell ref="AB111:AC111"/>
    <mergeCell ref="X116:AA116"/>
    <mergeCell ref="Q115:Q117"/>
    <mergeCell ref="R115:R117"/>
    <mergeCell ref="T115:U117"/>
    <mergeCell ref="V114:W114"/>
    <mergeCell ref="AD118:AE120"/>
    <mergeCell ref="AD106:AE108"/>
    <mergeCell ref="AD109:AE111"/>
    <mergeCell ref="T121:U123"/>
    <mergeCell ref="AB122:AC122"/>
    <mergeCell ref="AB123:AC123"/>
    <mergeCell ref="V120:W120"/>
    <mergeCell ref="X120:AA120"/>
    <mergeCell ref="P118:R120"/>
    <mergeCell ref="T118:U120"/>
    <mergeCell ref="V118:W118"/>
    <mergeCell ref="X118:AA118"/>
    <mergeCell ref="AD121:AE123"/>
    <mergeCell ref="V121:W121"/>
    <mergeCell ref="X121:AA121"/>
    <mergeCell ref="S120:S121"/>
    <mergeCell ref="V119:W119"/>
    <mergeCell ref="X119:AA119"/>
    <mergeCell ref="AD112:AE114"/>
    <mergeCell ref="P124:R126"/>
    <mergeCell ref="AB121:AC121"/>
    <mergeCell ref="AB125:AC125"/>
    <mergeCell ref="AB126:AC126"/>
    <mergeCell ref="B132:B133"/>
    <mergeCell ref="F132:F133"/>
    <mergeCell ref="S132:S133"/>
    <mergeCell ref="V131:W131"/>
    <mergeCell ref="X131:AA131"/>
    <mergeCell ref="G130:G132"/>
    <mergeCell ref="H130:I132"/>
    <mergeCell ref="N130:O130"/>
    <mergeCell ref="C130:E131"/>
    <mergeCell ref="B126:B127"/>
    <mergeCell ref="F126:F127"/>
    <mergeCell ref="S126:S127"/>
    <mergeCell ref="AB133:AC133"/>
    <mergeCell ref="C124:E125"/>
    <mergeCell ref="C126:E129"/>
    <mergeCell ref="N127:O127"/>
    <mergeCell ref="P127:P129"/>
    <mergeCell ref="T124:U126"/>
    <mergeCell ref="V124:W124"/>
    <mergeCell ref="X124:AA124"/>
    <mergeCell ref="T127:U129"/>
    <mergeCell ref="V126:W126"/>
    <mergeCell ref="X126:AA126"/>
    <mergeCell ref="B120:B121"/>
    <mergeCell ref="F120:F121"/>
    <mergeCell ref="G118:G120"/>
    <mergeCell ref="H118:I120"/>
    <mergeCell ref="J118:J120"/>
    <mergeCell ref="AB128:AC128"/>
    <mergeCell ref="L133:M133"/>
    <mergeCell ref="N133:O133"/>
    <mergeCell ref="J130:J132"/>
    <mergeCell ref="L130:M130"/>
    <mergeCell ref="X136:AA136"/>
    <mergeCell ref="V133:W133"/>
    <mergeCell ref="X133:AA133"/>
    <mergeCell ref="V130:W130"/>
    <mergeCell ref="X130:AA130"/>
    <mergeCell ref="V125:W125"/>
    <mergeCell ref="X125:AA125"/>
    <mergeCell ref="AB124:AC124"/>
    <mergeCell ref="C132:E135"/>
    <mergeCell ref="G133:G135"/>
    <mergeCell ref="H133:I135"/>
    <mergeCell ref="J133:J135"/>
    <mergeCell ref="Q127:Q129"/>
    <mergeCell ref="R127:R129"/>
    <mergeCell ref="G127:G129"/>
    <mergeCell ref="H127:I129"/>
    <mergeCell ref="J127:J129"/>
    <mergeCell ref="L127:M127"/>
    <mergeCell ref="AB129:AC129"/>
    <mergeCell ref="AB130:AC130"/>
    <mergeCell ref="X128:AA128"/>
    <mergeCell ref="X129:AA129"/>
    <mergeCell ref="G124:G126"/>
    <mergeCell ref="H124:I126"/>
    <mergeCell ref="J124:J126"/>
    <mergeCell ref="L124:M124"/>
    <mergeCell ref="N124:O124"/>
    <mergeCell ref="AD139:AE141"/>
    <mergeCell ref="V139:W139"/>
    <mergeCell ref="X139:AA139"/>
    <mergeCell ref="AB140:AC140"/>
    <mergeCell ref="AB141:AC141"/>
    <mergeCell ref="AB139:AC139"/>
    <mergeCell ref="AD136:AE138"/>
    <mergeCell ref="V138:W138"/>
    <mergeCell ref="T136:U138"/>
    <mergeCell ref="V136:W136"/>
    <mergeCell ref="AB116:AC116"/>
    <mergeCell ref="AB117:AC117"/>
    <mergeCell ref="P133:P135"/>
    <mergeCell ref="Q133:Q135"/>
    <mergeCell ref="R133:R135"/>
    <mergeCell ref="P130:R132"/>
    <mergeCell ref="T130:U132"/>
    <mergeCell ref="X132:AA132"/>
    <mergeCell ref="X135:AA135"/>
    <mergeCell ref="AB134:AC134"/>
    <mergeCell ref="P136:R138"/>
    <mergeCell ref="T133:U135"/>
    <mergeCell ref="V134:W134"/>
    <mergeCell ref="X134:AA134"/>
    <mergeCell ref="AB138:AC138"/>
    <mergeCell ref="X138:AA138"/>
    <mergeCell ref="V132:W132"/>
    <mergeCell ref="AD130:AE132"/>
    <mergeCell ref="X123:AA123"/>
    <mergeCell ref="P121:P123"/>
    <mergeCell ref="Q121:Q123"/>
    <mergeCell ref="R121:R123"/>
    <mergeCell ref="V146:W146"/>
    <mergeCell ref="V147:W147"/>
    <mergeCell ref="X146:AA146"/>
    <mergeCell ref="B138:B139"/>
    <mergeCell ref="X144:AA144"/>
    <mergeCell ref="X147:AA147"/>
    <mergeCell ref="P142:R144"/>
    <mergeCell ref="T142:U144"/>
    <mergeCell ref="V142:W142"/>
    <mergeCell ref="X142:AA142"/>
    <mergeCell ref="R139:R141"/>
    <mergeCell ref="T139:U141"/>
    <mergeCell ref="F138:F139"/>
    <mergeCell ref="S138:S139"/>
    <mergeCell ref="V137:W137"/>
    <mergeCell ref="X137:AA137"/>
    <mergeCell ref="G139:G141"/>
    <mergeCell ref="G136:G138"/>
    <mergeCell ref="H136:I138"/>
    <mergeCell ref="H139:I141"/>
    <mergeCell ref="C136:E137"/>
    <mergeCell ref="J139:J141"/>
    <mergeCell ref="L139:M139"/>
    <mergeCell ref="N139:O139"/>
    <mergeCell ref="P139:P141"/>
    <mergeCell ref="C138:E141"/>
    <mergeCell ref="Q139:Q141"/>
    <mergeCell ref="J136:J138"/>
    <mergeCell ref="L136:M136"/>
    <mergeCell ref="N136:O136"/>
    <mergeCell ref="N148:O148"/>
    <mergeCell ref="P148:R150"/>
    <mergeCell ref="R151:R153"/>
    <mergeCell ref="V148:W148"/>
    <mergeCell ref="X148:AA148"/>
    <mergeCell ref="AD148:AE150"/>
    <mergeCell ref="S150:S151"/>
    <mergeCell ref="V149:W149"/>
    <mergeCell ref="X149:AA149"/>
    <mergeCell ref="X150:AA150"/>
    <mergeCell ref="AD151:AE153"/>
    <mergeCell ref="B144:B145"/>
    <mergeCell ref="F144:F145"/>
    <mergeCell ref="S144:S145"/>
    <mergeCell ref="V143:W143"/>
    <mergeCell ref="G142:G144"/>
    <mergeCell ref="L142:M142"/>
    <mergeCell ref="N142:O142"/>
    <mergeCell ref="H142:I144"/>
    <mergeCell ref="J142:J144"/>
    <mergeCell ref="G145:G147"/>
    <mergeCell ref="H145:I147"/>
    <mergeCell ref="J145:J147"/>
    <mergeCell ref="L145:M145"/>
    <mergeCell ref="N145:O145"/>
    <mergeCell ref="C142:E143"/>
    <mergeCell ref="C144:E147"/>
    <mergeCell ref="C148:E149"/>
    <mergeCell ref="C150:E153"/>
    <mergeCell ref="AB143:AC143"/>
    <mergeCell ref="AB144:AC144"/>
    <mergeCell ref="AB145:AC145"/>
    <mergeCell ref="AD142:AE144"/>
    <mergeCell ref="AB147:AC147"/>
    <mergeCell ref="AB148:AC148"/>
    <mergeCell ref="AB149:AC149"/>
    <mergeCell ref="AB150:AC150"/>
    <mergeCell ref="AB151:AC151"/>
    <mergeCell ref="AB152:AC152"/>
    <mergeCell ref="AB142:AC142"/>
    <mergeCell ref="J154:J156"/>
    <mergeCell ref="L154:M154"/>
    <mergeCell ref="G157:G159"/>
    <mergeCell ref="H157:I159"/>
    <mergeCell ref="J157:J159"/>
    <mergeCell ref="L157:M157"/>
    <mergeCell ref="N157:O157"/>
    <mergeCell ref="V158:W158"/>
    <mergeCell ref="V159:W159"/>
    <mergeCell ref="P157:P159"/>
    <mergeCell ref="P145:P147"/>
    <mergeCell ref="Q145:Q147"/>
    <mergeCell ref="T148:U150"/>
    <mergeCell ref="R145:R147"/>
    <mergeCell ref="T145:U147"/>
    <mergeCell ref="V144:W144"/>
    <mergeCell ref="V152:W152"/>
    <mergeCell ref="H151:I153"/>
    <mergeCell ref="AD145:AE147"/>
    <mergeCell ref="V145:W145"/>
    <mergeCell ref="X145:AA145"/>
    <mergeCell ref="H148:I150"/>
    <mergeCell ref="J148:J150"/>
    <mergeCell ref="L148:M148"/>
    <mergeCell ref="A177:C177"/>
    <mergeCell ref="K177:M177"/>
    <mergeCell ref="D178:F179"/>
    <mergeCell ref="G178:G179"/>
    <mergeCell ref="AD157:AE159"/>
    <mergeCell ref="V157:W157"/>
    <mergeCell ref="X157:AA157"/>
    <mergeCell ref="A174:D174"/>
    <mergeCell ref="J174:N175"/>
    <mergeCell ref="Y175:Z175"/>
    <mergeCell ref="A179:C179"/>
    <mergeCell ref="V153:W153"/>
    <mergeCell ref="X152:AA152"/>
    <mergeCell ref="X153:AA153"/>
    <mergeCell ref="AB153:AC153"/>
    <mergeCell ref="N154:O154"/>
    <mergeCell ref="C154:E155"/>
    <mergeCell ref="C156:E159"/>
    <mergeCell ref="T151:U153"/>
    <mergeCell ref="J151:J153"/>
    <mergeCell ref="L151:M151"/>
    <mergeCell ref="N151:O151"/>
    <mergeCell ref="P151:P153"/>
    <mergeCell ref="Q151:Q153"/>
    <mergeCell ref="AD154:AE156"/>
    <mergeCell ref="B156:B157"/>
    <mergeCell ref="F156:F157"/>
    <mergeCell ref="S156:S157"/>
    <mergeCell ref="V155:W155"/>
    <mergeCell ref="X155:AA155"/>
    <mergeCell ref="G154:G156"/>
    <mergeCell ref="H154:I156"/>
    <mergeCell ref="P183:R183"/>
    <mergeCell ref="S183:S184"/>
    <mergeCell ref="T183:U183"/>
    <mergeCell ref="T184:U185"/>
    <mergeCell ref="AB184:AC185"/>
    <mergeCell ref="V184:W184"/>
    <mergeCell ref="AD184:AE184"/>
    <mergeCell ref="V185:W185"/>
    <mergeCell ref="Q157:Q159"/>
    <mergeCell ref="R157:R159"/>
    <mergeCell ref="T157:U159"/>
    <mergeCell ref="V156:W156"/>
    <mergeCell ref="X156:AA156"/>
    <mergeCell ref="X158:AA158"/>
    <mergeCell ref="P154:R156"/>
    <mergeCell ref="T154:U156"/>
    <mergeCell ref="V154:W154"/>
    <mergeCell ref="X154:AA154"/>
    <mergeCell ref="X186:AA186"/>
    <mergeCell ref="AD186:AE188"/>
    <mergeCell ref="B188:B189"/>
    <mergeCell ref="F188:F189"/>
    <mergeCell ref="S188:S189"/>
    <mergeCell ref="V187:W187"/>
    <mergeCell ref="X187:AA187"/>
    <mergeCell ref="G189:G191"/>
    <mergeCell ref="H189:I191"/>
    <mergeCell ref="X188:AA188"/>
    <mergeCell ref="AD189:AE191"/>
    <mergeCell ref="V188:W188"/>
    <mergeCell ref="AF177:AH177"/>
    <mergeCell ref="O178:P178"/>
    <mergeCell ref="Q178:U179"/>
    <mergeCell ref="AE178:AG179"/>
    <mergeCell ref="O179:P179"/>
    <mergeCell ref="AC179:AD179"/>
    <mergeCell ref="D176:I177"/>
    <mergeCell ref="K176:M176"/>
    <mergeCell ref="Y176:Z176"/>
    <mergeCell ref="X184:AA185"/>
    <mergeCell ref="C182:E182"/>
    <mergeCell ref="H182:I183"/>
    <mergeCell ref="J182:J183"/>
    <mergeCell ref="P182:R182"/>
    <mergeCell ref="K182:K183"/>
    <mergeCell ref="L184:O185"/>
    <mergeCell ref="T182:U182"/>
    <mergeCell ref="V182:AC183"/>
    <mergeCell ref="AD182:AE183"/>
    <mergeCell ref="G183:G184"/>
    <mergeCell ref="R189:R191"/>
    <mergeCell ref="T189:U191"/>
    <mergeCell ref="V189:W189"/>
    <mergeCell ref="V190:W190"/>
    <mergeCell ref="V191:W191"/>
    <mergeCell ref="J189:J191"/>
    <mergeCell ref="L189:M189"/>
    <mergeCell ref="N189:O189"/>
    <mergeCell ref="P189:P191"/>
    <mergeCell ref="Q189:Q191"/>
    <mergeCell ref="AD192:AE194"/>
    <mergeCell ref="X189:AA189"/>
    <mergeCell ref="X190:AA190"/>
    <mergeCell ref="X191:AA191"/>
    <mergeCell ref="B184:B185"/>
    <mergeCell ref="C184:E184"/>
    <mergeCell ref="H184:I185"/>
    <mergeCell ref="J184:J185"/>
    <mergeCell ref="P184:R185"/>
    <mergeCell ref="K184:K185"/>
    <mergeCell ref="F182:F185"/>
    <mergeCell ref="L182:O183"/>
    <mergeCell ref="B182:B183"/>
    <mergeCell ref="AD185:AE185"/>
    <mergeCell ref="G186:G188"/>
    <mergeCell ref="H186:I188"/>
    <mergeCell ref="J186:J188"/>
    <mergeCell ref="L186:M186"/>
    <mergeCell ref="N186:O186"/>
    <mergeCell ref="P186:R188"/>
    <mergeCell ref="T186:U188"/>
    <mergeCell ref="V186:W186"/>
    <mergeCell ref="B194:B195"/>
    <mergeCell ref="F194:F195"/>
    <mergeCell ref="S194:S195"/>
    <mergeCell ref="V193:W193"/>
    <mergeCell ref="X193:AA193"/>
    <mergeCell ref="G195:G197"/>
    <mergeCell ref="G192:G194"/>
    <mergeCell ref="H192:I194"/>
    <mergeCell ref="J192:J194"/>
    <mergeCell ref="H195:I197"/>
    <mergeCell ref="J195:J197"/>
    <mergeCell ref="L195:M195"/>
    <mergeCell ref="N195:O195"/>
    <mergeCell ref="P195:P197"/>
    <mergeCell ref="Q195:Q197"/>
    <mergeCell ref="R195:R197"/>
    <mergeCell ref="T195:U197"/>
    <mergeCell ref="V194:W194"/>
    <mergeCell ref="X194:AA194"/>
    <mergeCell ref="L192:M192"/>
    <mergeCell ref="N192:O192"/>
    <mergeCell ref="P192:R194"/>
    <mergeCell ref="AD195:AE197"/>
    <mergeCell ref="V195:W195"/>
    <mergeCell ref="X195:AA195"/>
    <mergeCell ref="AB197:AC197"/>
    <mergeCell ref="T192:U194"/>
    <mergeCell ref="V192:W192"/>
    <mergeCell ref="V196:W196"/>
    <mergeCell ref="G198:G200"/>
    <mergeCell ref="H198:I200"/>
    <mergeCell ref="J198:J200"/>
    <mergeCell ref="L198:M198"/>
    <mergeCell ref="N198:O198"/>
    <mergeCell ref="P198:R200"/>
    <mergeCell ref="T198:U200"/>
    <mergeCell ref="V198:W198"/>
    <mergeCell ref="X198:AA198"/>
    <mergeCell ref="AD198:AE200"/>
    <mergeCell ref="B200:B201"/>
    <mergeCell ref="F200:F201"/>
    <mergeCell ref="S200:S201"/>
    <mergeCell ref="V199:W199"/>
    <mergeCell ref="X199:AA199"/>
    <mergeCell ref="G201:G203"/>
    <mergeCell ref="H201:I203"/>
    <mergeCell ref="J201:J203"/>
    <mergeCell ref="L201:M201"/>
    <mergeCell ref="N201:O201"/>
    <mergeCell ref="P201:P203"/>
    <mergeCell ref="Q201:Q203"/>
    <mergeCell ref="R201:R203"/>
    <mergeCell ref="T201:U203"/>
    <mergeCell ref="V200:W200"/>
    <mergeCell ref="X200:AA200"/>
    <mergeCell ref="AD201:AE203"/>
    <mergeCell ref="V201:W201"/>
    <mergeCell ref="X201:AA201"/>
    <mergeCell ref="V202:W202"/>
    <mergeCell ref="V203:W203"/>
    <mergeCell ref="X202:AA202"/>
    <mergeCell ref="G204:G206"/>
    <mergeCell ref="H204:I206"/>
    <mergeCell ref="J204:J206"/>
    <mergeCell ref="L204:M204"/>
    <mergeCell ref="N204:O204"/>
    <mergeCell ref="F206:F207"/>
    <mergeCell ref="G207:G209"/>
    <mergeCell ref="H207:I209"/>
    <mergeCell ref="J207:J209"/>
    <mergeCell ref="L207:M207"/>
    <mergeCell ref="T204:U206"/>
    <mergeCell ref="V204:W204"/>
    <mergeCell ref="X204:AA204"/>
    <mergeCell ref="AD204:AE206"/>
    <mergeCell ref="S206:S207"/>
    <mergeCell ref="V205:W205"/>
    <mergeCell ref="X205:AA205"/>
    <mergeCell ref="X206:AA206"/>
    <mergeCell ref="AD207:AE209"/>
    <mergeCell ref="X208:AA208"/>
    <mergeCell ref="N207:O207"/>
    <mergeCell ref="P207:P209"/>
    <mergeCell ref="Q207:Q209"/>
    <mergeCell ref="R207:R209"/>
    <mergeCell ref="T207:U209"/>
    <mergeCell ref="V206:W206"/>
    <mergeCell ref="V207:W207"/>
    <mergeCell ref="V208:W208"/>
    <mergeCell ref="V209:W209"/>
    <mergeCell ref="P204:R206"/>
    <mergeCell ref="AB209:AC209"/>
    <mergeCell ref="X207:AA207"/>
    <mergeCell ref="G210:G212"/>
    <mergeCell ref="H210:I212"/>
    <mergeCell ref="J210:J212"/>
    <mergeCell ref="L210:M210"/>
    <mergeCell ref="N210:O210"/>
    <mergeCell ref="P210:R212"/>
    <mergeCell ref="AD210:AE212"/>
    <mergeCell ref="B212:B213"/>
    <mergeCell ref="F212:F213"/>
    <mergeCell ref="S212:S213"/>
    <mergeCell ref="V211:W211"/>
    <mergeCell ref="X211:AA211"/>
    <mergeCell ref="G213:G215"/>
    <mergeCell ref="H213:I215"/>
    <mergeCell ref="J213:J215"/>
    <mergeCell ref="L213:M213"/>
    <mergeCell ref="P213:P215"/>
    <mergeCell ref="Q213:Q215"/>
    <mergeCell ref="R213:R215"/>
    <mergeCell ref="T213:U215"/>
    <mergeCell ref="V212:W212"/>
    <mergeCell ref="V214:W214"/>
    <mergeCell ref="V215:W215"/>
    <mergeCell ref="T210:U212"/>
    <mergeCell ref="V210:W210"/>
    <mergeCell ref="AD213:AE215"/>
    <mergeCell ref="V213:W213"/>
    <mergeCell ref="X213:AA213"/>
    <mergeCell ref="AB210:AC210"/>
    <mergeCell ref="AB211:AC211"/>
    <mergeCell ref="AB212:AC212"/>
    <mergeCell ref="X212:AA212"/>
    <mergeCell ref="G216:G218"/>
    <mergeCell ref="H216:I218"/>
    <mergeCell ref="J216:J218"/>
    <mergeCell ref="L216:M216"/>
    <mergeCell ref="N216:O216"/>
    <mergeCell ref="P216:R218"/>
    <mergeCell ref="N213:O213"/>
    <mergeCell ref="T216:U218"/>
    <mergeCell ref="V216:W216"/>
    <mergeCell ref="X216:AA216"/>
    <mergeCell ref="AD216:AE218"/>
    <mergeCell ref="B218:B219"/>
    <mergeCell ref="F218:F219"/>
    <mergeCell ref="S218:S219"/>
    <mergeCell ref="V217:W217"/>
    <mergeCell ref="X217:AA217"/>
    <mergeCell ref="G219:G221"/>
    <mergeCell ref="H219:I221"/>
    <mergeCell ref="J219:J221"/>
    <mergeCell ref="L219:M219"/>
    <mergeCell ref="N219:O219"/>
    <mergeCell ref="P219:P221"/>
    <mergeCell ref="Q219:Q221"/>
    <mergeCell ref="X214:AA214"/>
    <mergeCell ref="X215:AA215"/>
    <mergeCell ref="AB213:AC213"/>
    <mergeCell ref="AB214:AC214"/>
    <mergeCell ref="AB215:AC215"/>
    <mergeCell ref="C222:E223"/>
    <mergeCell ref="R219:R221"/>
    <mergeCell ref="T219:U221"/>
    <mergeCell ref="V218:W218"/>
    <mergeCell ref="X218:AA218"/>
    <mergeCell ref="AD219:AE221"/>
    <mergeCell ref="V219:W219"/>
    <mergeCell ref="X219:AA219"/>
    <mergeCell ref="V220:W220"/>
    <mergeCell ref="V221:W221"/>
    <mergeCell ref="T222:U224"/>
    <mergeCell ref="V222:W222"/>
    <mergeCell ref="X222:AA222"/>
    <mergeCell ref="AD222:AE224"/>
    <mergeCell ref="B224:B225"/>
    <mergeCell ref="F224:F225"/>
    <mergeCell ref="S224:S225"/>
    <mergeCell ref="V223:W223"/>
    <mergeCell ref="X223:AA223"/>
    <mergeCell ref="G222:G224"/>
    <mergeCell ref="G225:G227"/>
    <mergeCell ref="H225:I227"/>
    <mergeCell ref="J225:J227"/>
    <mergeCell ref="L225:M225"/>
    <mergeCell ref="N225:O225"/>
    <mergeCell ref="C224:E227"/>
    <mergeCell ref="H222:I224"/>
    <mergeCell ref="J222:J224"/>
    <mergeCell ref="L222:M222"/>
    <mergeCell ref="N222:O222"/>
    <mergeCell ref="Q225:Q227"/>
    <mergeCell ref="R225:R227"/>
    <mergeCell ref="T225:U227"/>
    <mergeCell ref="V224:W224"/>
    <mergeCell ref="X224:AA224"/>
    <mergeCell ref="V226:W226"/>
    <mergeCell ref="V227:W227"/>
    <mergeCell ref="X226:AA226"/>
    <mergeCell ref="X227:AA227"/>
    <mergeCell ref="P222:R224"/>
    <mergeCell ref="AD225:AE227"/>
    <mergeCell ref="V225:W225"/>
    <mergeCell ref="X225:AA225"/>
    <mergeCell ref="G228:G230"/>
    <mergeCell ref="H228:I230"/>
    <mergeCell ref="J228:J230"/>
    <mergeCell ref="L228:M228"/>
    <mergeCell ref="N228:O228"/>
    <mergeCell ref="P228:R230"/>
    <mergeCell ref="P225:P227"/>
    <mergeCell ref="T228:U230"/>
    <mergeCell ref="V228:W228"/>
    <mergeCell ref="X228:AA228"/>
    <mergeCell ref="AD228:AE230"/>
    <mergeCell ref="B230:B231"/>
    <mergeCell ref="F230:F231"/>
    <mergeCell ref="S230:S231"/>
    <mergeCell ref="V229:W229"/>
    <mergeCell ref="X229:AA229"/>
    <mergeCell ref="G231:G233"/>
    <mergeCell ref="H231:I233"/>
    <mergeCell ref="J231:J233"/>
    <mergeCell ref="L231:M231"/>
    <mergeCell ref="N231:O231"/>
    <mergeCell ref="P231:P233"/>
    <mergeCell ref="Q231:Q233"/>
    <mergeCell ref="R231:R233"/>
    <mergeCell ref="T231:U233"/>
    <mergeCell ref="V230:W230"/>
    <mergeCell ref="X230:AA230"/>
    <mergeCell ref="AD231:AE233"/>
    <mergeCell ref="V231:W231"/>
    <mergeCell ref="X231:AA231"/>
    <mergeCell ref="V232:W232"/>
    <mergeCell ref="V233:W233"/>
    <mergeCell ref="X232:AA232"/>
    <mergeCell ref="C228:E229"/>
    <mergeCell ref="C230:E233"/>
    <mergeCell ref="AD234:AE236"/>
    <mergeCell ref="B236:B237"/>
    <mergeCell ref="F236:F237"/>
    <mergeCell ref="S236:S237"/>
    <mergeCell ref="V235:W235"/>
    <mergeCell ref="X235:AA235"/>
    <mergeCell ref="G234:G236"/>
    <mergeCell ref="H234:I236"/>
    <mergeCell ref="G237:G239"/>
    <mergeCell ref="H237:I239"/>
    <mergeCell ref="J237:J239"/>
    <mergeCell ref="L237:M237"/>
    <mergeCell ref="N237:O237"/>
    <mergeCell ref="P234:R236"/>
    <mergeCell ref="J234:J236"/>
    <mergeCell ref="L234:M234"/>
    <mergeCell ref="N234:O234"/>
    <mergeCell ref="Q237:Q239"/>
    <mergeCell ref="R237:R239"/>
    <mergeCell ref="T237:U239"/>
    <mergeCell ref="V236:W236"/>
    <mergeCell ref="X236:AA236"/>
    <mergeCell ref="V238:W238"/>
    <mergeCell ref="V239:W239"/>
    <mergeCell ref="X238:AA238"/>
    <mergeCell ref="X239:AA239"/>
    <mergeCell ref="T234:U236"/>
    <mergeCell ref="V234:W234"/>
    <mergeCell ref="X234:AA234"/>
    <mergeCell ref="AD237:AE239"/>
    <mergeCell ref="V237:W237"/>
    <mergeCell ref="X237:AA237"/>
    <mergeCell ref="G240:G242"/>
    <mergeCell ref="H240:I242"/>
    <mergeCell ref="J240:J242"/>
    <mergeCell ref="L240:M240"/>
    <mergeCell ref="N240:O240"/>
    <mergeCell ref="P240:R242"/>
    <mergeCell ref="P237:P239"/>
    <mergeCell ref="AD240:AE242"/>
    <mergeCell ref="B242:B243"/>
    <mergeCell ref="F242:F243"/>
    <mergeCell ref="S242:S243"/>
    <mergeCell ref="V241:W241"/>
    <mergeCell ref="X241:AA241"/>
    <mergeCell ref="G243:G245"/>
    <mergeCell ref="H243:I245"/>
    <mergeCell ref="J243:J245"/>
    <mergeCell ref="L243:M243"/>
    <mergeCell ref="N243:O243"/>
    <mergeCell ref="AD243:AE245"/>
    <mergeCell ref="V243:W243"/>
    <mergeCell ref="X243:AA243"/>
    <mergeCell ref="P243:P245"/>
    <mergeCell ref="Q243:Q245"/>
    <mergeCell ref="R243:R245"/>
    <mergeCell ref="V244:W244"/>
    <mergeCell ref="V245:W245"/>
    <mergeCell ref="X244:AA244"/>
    <mergeCell ref="AF10:AG13"/>
    <mergeCell ref="AH10:AH13"/>
    <mergeCell ref="AH186:AH188"/>
    <mergeCell ref="AH189:AH191"/>
    <mergeCell ref="AH192:AH194"/>
    <mergeCell ref="AH195:AH197"/>
    <mergeCell ref="AG14:AG15"/>
    <mergeCell ref="AF96:AG99"/>
    <mergeCell ref="AH96:AH99"/>
    <mergeCell ref="AF182:AG185"/>
    <mergeCell ref="AH198:AH200"/>
    <mergeCell ref="AG56:AG57"/>
    <mergeCell ref="AG64:AG65"/>
    <mergeCell ref="AG70:AG71"/>
    <mergeCell ref="AF91:AH91"/>
    <mergeCell ref="T243:U245"/>
    <mergeCell ref="V242:W242"/>
    <mergeCell ref="X242:AA242"/>
    <mergeCell ref="T240:U242"/>
    <mergeCell ref="V240:W240"/>
    <mergeCell ref="AH213:AH215"/>
    <mergeCell ref="AB12:AC13"/>
    <mergeCell ref="AB14:AC14"/>
    <mergeCell ref="AB16:AC16"/>
    <mergeCell ref="AB17:AC17"/>
    <mergeCell ref="AB15:AC15"/>
    <mergeCell ref="AG16:AG17"/>
    <mergeCell ref="AG18:AG19"/>
    <mergeCell ref="AG20:AG21"/>
    <mergeCell ref="AG22:AG23"/>
    <mergeCell ref="AH216:AH218"/>
    <mergeCell ref="AH219:AH221"/>
    <mergeCell ref="AH201:AH203"/>
    <mergeCell ref="AH204:AH206"/>
    <mergeCell ref="AH207:AH209"/>
    <mergeCell ref="AH210:AH212"/>
    <mergeCell ref="C20:E21"/>
    <mergeCell ref="C22:E25"/>
    <mergeCell ref="G23:G25"/>
    <mergeCell ref="H23:I25"/>
    <mergeCell ref="J23:J25"/>
    <mergeCell ref="G17:G19"/>
    <mergeCell ref="V15:W15"/>
    <mergeCell ref="V18:W18"/>
    <mergeCell ref="V21:W21"/>
    <mergeCell ref="V24:W24"/>
    <mergeCell ref="X15:AA15"/>
    <mergeCell ref="X18:AA18"/>
    <mergeCell ref="X21:AA21"/>
    <mergeCell ref="X24:AA24"/>
    <mergeCell ref="V19:W19"/>
    <mergeCell ref="X19:AA19"/>
    <mergeCell ref="AB18:AC18"/>
    <mergeCell ref="AB19:AC19"/>
    <mergeCell ref="AF14:AF15"/>
    <mergeCell ref="AF16:AF17"/>
    <mergeCell ref="AF18:AF19"/>
    <mergeCell ref="AD17:AE19"/>
    <mergeCell ref="AD14:AE16"/>
    <mergeCell ref="AF20:AF21"/>
    <mergeCell ref="AG48:AG49"/>
    <mergeCell ref="AF50:AF51"/>
    <mergeCell ref="AG50:AG51"/>
    <mergeCell ref="AG62:AG63"/>
    <mergeCell ref="AF52:AF53"/>
    <mergeCell ref="AG52:AG53"/>
    <mergeCell ref="AF54:AF55"/>
    <mergeCell ref="AG54:AG55"/>
    <mergeCell ref="AF56:AF57"/>
    <mergeCell ref="AF22:AF23"/>
    <mergeCell ref="AF24:AF25"/>
    <mergeCell ref="AF26:AF27"/>
    <mergeCell ref="AG26:AG27"/>
    <mergeCell ref="AF28:AF29"/>
    <mergeCell ref="AG28:AG29"/>
    <mergeCell ref="AG24:AG25"/>
    <mergeCell ref="AF30:AF31"/>
    <mergeCell ref="AG30:AG31"/>
    <mergeCell ref="AF32:AF33"/>
    <mergeCell ref="AG32:AG33"/>
    <mergeCell ref="AF34:AF35"/>
    <mergeCell ref="AG34:AG35"/>
    <mergeCell ref="AF36:AF37"/>
    <mergeCell ref="AG36:AG37"/>
    <mergeCell ref="AF38:AF39"/>
    <mergeCell ref="AG38:AG39"/>
    <mergeCell ref="AF72:AF73"/>
    <mergeCell ref="AG72:AG73"/>
    <mergeCell ref="AB20:AC20"/>
    <mergeCell ref="AB21:AC21"/>
    <mergeCell ref="AB22:AC22"/>
    <mergeCell ref="AB23:AC23"/>
    <mergeCell ref="AB24:AC24"/>
    <mergeCell ref="AB25:AC25"/>
    <mergeCell ref="AF64:AF65"/>
    <mergeCell ref="AB31:AC31"/>
    <mergeCell ref="AB26:AC26"/>
    <mergeCell ref="AB27:AC27"/>
    <mergeCell ref="AB28:AC28"/>
    <mergeCell ref="AB29:AC29"/>
    <mergeCell ref="AB30:AC30"/>
    <mergeCell ref="AB32:AC32"/>
    <mergeCell ref="AB33:AC33"/>
    <mergeCell ref="AB34:AC34"/>
    <mergeCell ref="AB35:AC35"/>
    <mergeCell ref="AB36:AC36"/>
    <mergeCell ref="AB38:AC38"/>
    <mergeCell ref="AB39:AC39"/>
    <mergeCell ref="AB40:AC40"/>
    <mergeCell ref="AF40:AF41"/>
    <mergeCell ref="AG40:AG41"/>
    <mergeCell ref="AF42:AF43"/>
    <mergeCell ref="AG42:AG43"/>
    <mergeCell ref="AF44:AF45"/>
    <mergeCell ref="AG44:AG45"/>
    <mergeCell ref="AF46:AF47"/>
    <mergeCell ref="AG46:AG47"/>
    <mergeCell ref="AF48:AF49"/>
    <mergeCell ref="AB66:AC66"/>
    <mergeCell ref="AB67:AC67"/>
    <mergeCell ref="AB68:AC68"/>
    <mergeCell ref="AB57:AC57"/>
    <mergeCell ref="AB58:AC58"/>
    <mergeCell ref="AB59:AC59"/>
    <mergeCell ref="AB60:AC60"/>
    <mergeCell ref="AB61:AC61"/>
    <mergeCell ref="AB62:AC62"/>
    <mergeCell ref="AF66:AF67"/>
    <mergeCell ref="AG66:AG67"/>
    <mergeCell ref="AF68:AF69"/>
    <mergeCell ref="AG68:AG69"/>
    <mergeCell ref="AF58:AF59"/>
    <mergeCell ref="AG58:AG59"/>
    <mergeCell ref="AF60:AF61"/>
    <mergeCell ref="AG60:AG61"/>
    <mergeCell ref="AF62:AF63"/>
    <mergeCell ref="V48:W48"/>
    <mergeCell ref="X45:AA45"/>
    <mergeCell ref="X48:AA48"/>
    <mergeCell ref="V51:W51"/>
    <mergeCell ref="X51:AA51"/>
    <mergeCell ref="X47:AA47"/>
    <mergeCell ref="V57:W57"/>
    <mergeCell ref="X57:AA57"/>
    <mergeCell ref="V60:W60"/>
    <mergeCell ref="X60:AA60"/>
    <mergeCell ref="X63:AA63"/>
    <mergeCell ref="X59:AA59"/>
    <mergeCell ref="X62:AA62"/>
    <mergeCell ref="AB47:AC47"/>
    <mergeCell ref="AB48:AC48"/>
    <mergeCell ref="AB49:AC49"/>
    <mergeCell ref="AB50:AC50"/>
    <mergeCell ref="AB51:AC51"/>
    <mergeCell ref="AB52:AC52"/>
    <mergeCell ref="AB53:AC53"/>
    <mergeCell ref="AB54:AC54"/>
    <mergeCell ref="AB55:AC55"/>
    <mergeCell ref="AB56:AC56"/>
    <mergeCell ref="X55:AA55"/>
    <mergeCell ref="V69:W69"/>
    <mergeCell ref="V72:W72"/>
    <mergeCell ref="X69:AA69"/>
    <mergeCell ref="X72:AA72"/>
    <mergeCell ref="O92:P92"/>
    <mergeCell ref="Q92:U93"/>
    <mergeCell ref="AE92:AG93"/>
    <mergeCell ref="AC93:AD93"/>
    <mergeCell ref="AF70:AF71"/>
    <mergeCell ref="C68:E69"/>
    <mergeCell ref="C70:E73"/>
    <mergeCell ref="AB69:AC69"/>
    <mergeCell ref="AB70:AC70"/>
    <mergeCell ref="AB71:AC71"/>
    <mergeCell ref="C32:E33"/>
    <mergeCell ref="C34:E37"/>
    <mergeCell ref="C38:E39"/>
    <mergeCell ref="C40:E43"/>
    <mergeCell ref="C44:E45"/>
    <mergeCell ref="C46:E49"/>
    <mergeCell ref="V33:W33"/>
    <mergeCell ref="V36:W36"/>
    <mergeCell ref="X33:AA33"/>
    <mergeCell ref="X36:AA36"/>
    <mergeCell ref="V39:W39"/>
    <mergeCell ref="AB63:AC63"/>
    <mergeCell ref="AB64:AC64"/>
    <mergeCell ref="AB65:AC65"/>
    <mergeCell ref="V42:W42"/>
    <mergeCell ref="X39:AA39"/>
    <mergeCell ref="X42:AA42"/>
    <mergeCell ref="V45:W45"/>
    <mergeCell ref="C234:E235"/>
    <mergeCell ref="C236:E239"/>
    <mergeCell ref="C240:E241"/>
    <mergeCell ref="C242:E245"/>
    <mergeCell ref="AB186:AC186"/>
    <mergeCell ref="AB187:AC187"/>
    <mergeCell ref="AB188:AC188"/>
    <mergeCell ref="AB189:AC189"/>
    <mergeCell ref="AB190:AC190"/>
    <mergeCell ref="AB191:AC191"/>
    <mergeCell ref="V197:W197"/>
    <mergeCell ref="X196:AA196"/>
    <mergeCell ref="X197:AA197"/>
    <mergeCell ref="AB192:AC192"/>
    <mergeCell ref="AB193:AC193"/>
    <mergeCell ref="AB194:AC194"/>
    <mergeCell ref="AB195:AC195"/>
    <mergeCell ref="AB196:AC196"/>
    <mergeCell ref="X192:AA192"/>
    <mergeCell ref="X203:AA203"/>
    <mergeCell ref="AB198:AC198"/>
    <mergeCell ref="AB199:AC199"/>
    <mergeCell ref="AB200:AC200"/>
    <mergeCell ref="AB201:AC201"/>
    <mergeCell ref="AB202:AC202"/>
    <mergeCell ref="AB203:AC203"/>
    <mergeCell ref="X209:AA209"/>
    <mergeCell ref="AB204:AC204"/>
    <mergeCell ref="AB205:AC205"/>
    <mergeCell ref="AB206:AC206"/>
    <mergeCell ref="AB207:AC207"/>
    <mergeCell ref="AB208:AC208"/>
    <mergeCell ref="X210:AA210"/>
    <mergeCell ref="X221:AA221"/>
    <mergeCell ref="AB216:AC216"/>
    <mergeCell ref="AB217:AC217"/>
    <mergeCell ref="AB218:AC218"/>
    <mergeCell ref="AB219:AC219"/>
    <mergeCell ref="AB220:AC220"/>
    <mergeCell ref="AB221:AC221"/>
    <mergeCell ref="X220:AA220"/>
    <mergeCell ref="AB222:AC222"/>
    <mergeCell ref="AB223:AC223"/>
    <mergeCell ref="AB224:AC224"/>
    <mergeCell ref="AB225:AC225"/>
    <mergeCell ref="AB226:AC226"/>
    <mergeCell ref="AB227:AC227"/>
    <mergeCell ref="X233:AA233"/>
    <mergeCell ref="AB228:AC228"/>
    <mergeCell ref="AB229:AC229"/>
    <mergeCell ref="AB230:AC230"/>
    <mergeCell ref="AB231:AC231"/>
    <mergeCell ref="AB232:AC232"/>
    <mergeCell ref="AB233:AC233"/>
    <mergeCell ref="AB234:AC234"/>
    <mergeCell ref="AB235:AC235"/>
    <mergeCell ref="AB236:AC236"/>
    <mergeCell ref="AB237:AC237"/>
    <mergeCell ref="AB238:AC238"/>
    <mergeCell ref="AB239:AC239"/>
    <mergeCell ref="X245:AA245"/>
    <mergeCell ref="AB240:AC240"/>
    <mergeCell ref="AB241:AC241"/>
    <mergeCell ref="AB242:AC242"/>
    <mergeCell ref="AB243:AC243"/>
    <mergeCell ref="AB244:AC244"/>
    <mergeCell ref="AB245:AC245"/>
    <mergeCell ref="X240:AA240"/>
    <mergeCell ref="AF186:AF187"/>
    <mergeCell ref="AG186:AG187"/>
    <mergeCell ref="AF188:AF189"/>
    <mergeCell ref="AG188:AG189"/>
    <mergeCell ref="AF190:AF191"/>
    <mergeCell ref="AG190:AG191"/>
    <mergeCell ref="AF192:AF193"/>
    <mergeCell ref="AG192:AG193"/>
    <mergeCell ref="AF194:AF195"/>
    <mergeCell ref="AG194:AG195"/>
    <mergeCell ref="AF196:AF197"/>
    <mergeCell ref="AG196:AG197"/>
    <mergeCell ref="AF198:AF199"/>
    <mergeCell ref="AG198:AG199"/>
    <mergeCell ref="AF200:AF201"/>
    <mergeCell ref="AG200:AG201"/>
    <mergeCell ref="AF202:AF203"/>
    <mergeCell ref="AG202:AG203"/>
    <mergeCell ref="AF204:AF205"/>
    <mergeCell ref="AG204:AG205"/>
    <mergeCell ref="AF206:AF207"/>
    <mergeCell ref="AG206:AG207"/>
    <mergeCell ref="AF208:AF209"/>
    <mergeCell ref="AG208:AG209"/>
    <mergeCell ref="AF210:AF211"/>
    <mergeCell ref="AG210:AG211"/>
    <mergeCell ref="AF212:AF213"/>
    <mergeCell ref="AG212:AG213"/>
    <mergeCell ref="AF214:AF215"/>
    <mergeCell ref="AG214:AG215"/>
    <mergeCell ref="AF216:AF217"/>
    <mergeCell ref="AG216:AG217"/>
    <mergeCell ref="AF218:AF219"/>
    <mergeCell ref="AG218:AG219"/>
    <mergeCell ref="AF220:AF221"/>
    <mergeCell ref="AG220:AG221"/>
    <mergeCell ref="AF240:AF241"/>
    <mergeCell ref="AG240:AG241"/>
    <mergeCell ref="AF242:AF243"/>
    <mergeCell ref="AG242:AG243"/>
    <mergeCell ref="AF244:AF245"/>
    <mergeCell ref="AG244:AG245"/>
    <mergeCell ref="AF222:AF223"/>
    <mergeCell ref="AG222:AG223"/>
    <mergeCell ref="AF224:AF225"/>
    <mergeCell ref="AG224:AG225"/>
    <mergeCell ref="AF226:AF227"/>
    <mergeCell ref="AG226:AG227"/>
    <mergeCell ref="AF228:AF229"/>
    <mergeCell ref="AG228:AG229"/>
    <mergeCell ref="AF230:AF231"/>
    <mergeCell ref="AG230:AG231"/>
    <mergeCell ref="AF232:AF233"/>
    <mergeCell ref="AG232:AG233"/>
    <mergeCell ref="AF234:AF235"/>
    <mergeCell ref="AG234:AG235"/>
    <mergeCell ref="AF236:AF237"/>
    <mergeCell ref="AG236:AG237"/>
    <mergeCell ref="AF238:AF239"/>
    <mergeCell ref="AG238:AG239"/>
  </mergeCells>
  <phoneticPr fontId="3"/>
  <conditionalFormatting sqref="D4:D6 O6 T26:T30 U26:U28 U62:U64 T32:T36 U32:U34 T38:T42 U38:U40 O94:P94 E4:H5 T44:T48 U44:U46 T50:T54 U50:U52 T56:T60 U56:U58 T62:T66 T68:T72 U68:U70 L19:M19 T14:T18 O16 R17:R19 O19 U14:U16 L25:M25 O22 O25 R23:R25 S14:S73 T20:T24 U20:U22 L31:M31 O28 O31 R29:R31 L37:M37 O34 O37 R35:R37 L43:M43 O40 O43 R41:R43 L49:M49 O46 O49 R47:R49 L55:M55 O52 O55 R53:R55 L61:M61 O58 O61 R59:R61 L67:M67 O64 O67 R65:R67 N14:N73 L73:M73 O70 O73 R71:R73 D90:D92 D176:D178 T112:T116 T118:T122 T124:T128 T130:T134 T136:T140 T142:T146 T148:T152 T154:T158 T100:T103 O102:O103 O105 U100:U102 L111:M111 O108 O111 R109:R111 S100:S102 T106:T110 L117:M117 O114 O117 R115:R117 L123:M123 O120 O123 R121:R123 L129:M129 O126 O129 R127:R129 L135:M135 O132 O135 R133:R135 L141:M141 O138 O141 R139:R141 L147:M147 O144 O147 R145:R147 L153:M153 O150 O153 R151:R153 L159:M159 O156 O159 R157:R159 T198:T202 T204:T208 T210:T214 T216:T220 T222:T226 T228:T232 T234:T238 T240:T244 L191:M191 T186:T190 O188 R189:R191 O191 L197:M197 O194 O197 R195:R197 S186:S245 T192:T196 L203:M203 O200 O203 R201:R203 L209:M209 O206 O209 R207:R209 L215:M215 O212 O215 R213:R215 L221:M221 O218 O221 R219:R221 L227:M227 O224 O227 R225:R227 L233:M233 O230 O233 R231:R233 L239:M239 O236 O239 R237:R239 N186:N245 L245:M245 O242 O245 R243:R245 D90:H91 D176:H177 W7 AD14:AD15 AD17:AD18 X14:AB14 AB6:AD6 C14 F14:K14 C16 C20 F17:K17 C22 F23:K23 L16:M16 F15:J16 F20:K20 F18:J19 F21:J22 L22:M22 F24:J25 X16:AB17 X15 AB15 X18 AB18 X28:AA29 X27 X30 X19:AB20 AB27:AB30 AD20:AE73 X31:AB32 X21 AB21 X22:AB23 X25:AB26 X24 AB24 V14:V73 X34:AB35 X33 AB33 X37:AB38 X36 AB36 X40:AB41 X39 AB39 X43:AB44 X42 AB42 X46:AB47 X45 AB45 X49:AB50 X48 AB48 X52:AB53 X51 AB51 X55:AB56 X54 AB54 X58:AB59 X57 AB57 X61:AB62 X60 AB60 X64:AB65 X63 AB63 X67:AB68 X66 AB66 X70:AB71 X69 AB69 X73:AB73 X72 AB72 C26 F26:K27 C28 F28:M28 C32 F29:K33 C34 F34:M34 C38 F35:K39 C40 F40:M40 C44 F41:K45 C46 F46:M46 C50 F47:K51 C52 F52:M52 C56 F53:K57 C58 F58:M58 C62 F59:K63 C64 F64:M64 C68 F65:K69 F71:K73 C70 F70:M70 C100 F100:K101 C102 F102:M102 F104:F105 G103:H103 K105:M105 J103:K103 N105:N159 N100:N103 R103 S104:S159 AD100:AE102 AD103 V100:V103 X103 X102:AA102 X100:AB101 AB102:AB103 C106 F106:K107 C108 F108:M108 C112 F109:K113 C114 F114:M114 C118 F115:K119 C120 F120:M120 C124 F121:K125 C126 F126:M126 C130 F127:K131 C132 F132:M132 C136 F133:K137 C138 F138:M138 C142 F139:K143 C144 F144:M144 C148 F145:K149 C150 F150:M150 C154 F151:K155 F157:K159 C156 F156:M156 X110 X105:AA109 AB106:AB110 U106:V108 V109:V110 U112:V114 V115:V116 X116 AB116:AB117 X112:AB115 U118:V120 V121:V122 X122 AB122:AB123 X118:AB121 U124:V126 V127:V128 X128 AB128:AB129 X124:AB127 U130:V132 V133:V134 X134 AB134:AB135 X130:AB133 U136:V138 V139:V140 X140 AB140:AB141 X136:AB139 U142:V144 V145:V146 X146 AB146:AB147 X142:AB145 U148:V150 V151:V152 X152 AB152:AB153 X148:AB151 U154:V156 V157:V158 X158 AB158:AB159 X154:AB157 AD106:AE159 C186 F186:K187 C188 F188:M188 C192 F189:K193 C194 F194:M194 C198 F195:K199 C200 F200:M200 C204 F201:K205 C206 F206:M206 C210 F207:K211 C212 F212:M212 C216 F213:K217 C218 F218:M218 C222 F219:K223 C224 F224:M224 C228 F225:K229 C230 F230:M230 C234 F231:K235 C236 F236:M236 C240 F237:K241 F243:K245 C242 F242:M242 U186:V188 V189:V190 X190 AB190:AB191 X186:AB189 U192:V194 V195:V196 X196 AB196:AB197 X192:AB195 U198:V200 V201:V202 X202 AB202:AB203 X198:AB201 U204:V206 V207:V208 X208 AB208:AB209 X204:AB207 U210:V212 V213:V214 X214 AB214:AB215 X210:AB213 U216:V218 V219:V220 X220 AB220:AB221 X216:AB219 U222:V224 V225:V226 X226 AB226:AB227 X222:AB225 U228:V230 V231:V232 X232 AB232:AB233 X228:AB231 U234:V236 V237:V238 X238 AB238:AB239 X234:AB237 U240:V242 V243:V244 X244 AB244:AB245 X240:AB243 AD186:AE245">
    <cfRule type="cellIs" dxfId="38" priority="39" stopIfTrue="1" operator="equal">
      <formula>0</formula>
    </cfRule>
  </conditionalFormatting>
  <conditionalFormatting sqref="H14:J73">
    <cfRule type="cellIs" dxfId="37" priority="38" stopIfTrue="1" operator="equal">
      <formula>0</formula>
    </cfRule>
  </conditionalFormatting>
  <conditionalFormatting sqref="H14:J73">
    <cfRule type="cellIs" dxfId="36" priority="37" stopIfTrue="1" operator="equal">
      <formula>0</formula>
    </cfRule>
  </conditionalFormatting>
  <conditionalFormatting sqref="D4:D6 O6 T26:T30 U26:U28 U62:U64 T32:T36 U32:U34 T38:T42 U38:U40 O94:P94 E4:H5 T44:T48 U44:U46 T50:T54 U50:U52 T56:T60 U56:U58 T62:T66 T68:T72 U68:U70 L19:M19 T14:T18 O16 R17:R19 O19 U14:U16 L25:M25 O22 O25 L22:M22 R23:R25 S14:S73 T20:T24 U20:U22 L31:M31 O28 O31 L28:M28 R29:R31 L37:M37 O34 O37 L34:M34 R35:R37 L43:M43 O40 O43 L40:M40 R41:R43 L49:M49 O46 O49 L46:M46 R47:R49 L55:M55 O52 O55 L52:M52 R53:R55 L61:M61 O58 O61 L58:M58 R59:R61 L67:M67 O64 O67 L64:M64 R65:R67 N14:N73 L73:M73 O70 O73 L70:M70 R71:R73 D90:D92 D176:D178 T112:T116 U112:U114 U148:U150 T118:T122 U118:U120 T124:T128 U124:U126 T130:T134 U130:U132 T136:T140 U136:U138 T142:T146 U142:U144 T148:T152 T154:T158 U154:U156 L105:M105 T100:T103 O102:O103 O105 U100:U102 L102:M103 L111:M111 O108 O111 L108:M108 R109:R111 S100:S102 T106:T110 U106:U108 L117:M117 O114 O117 L114:M114 R115:R117 L123:M123 O120 O123 L120:M120 R121:R123 L129:M129 O126 O129 L126:M126 R127:R129 L135:M135 O132 O135 L132:M132 R133:R135 L141:M141 O138 O141 L138:M138 R139:R141 L147:M147 O144 O147 L144:M144 R145:R147 L153:M153 O150 O153 L150:M150 R151:R153 L159:M159 O156 O159 L156:M156 R157:R159 T198:T202 U198:U200 U234:U236 T204:T208 U204:U206 T210:T214 U210:U212 T216:T220 U216:U218 T222:T226 U222:U224 T228:T232 U228:U230 T234:T238 T240:T244 U240:U242 L191:M191 T186:T190 O188 R189:R191 O191 U186:U188 L197:M197 O194 O197 L194:M194 R195:R197 S186:S245 T192:T196 U192:U194 L203:M203 O200 O203 L200:M200 R201:R203 L209:M209 O206 O209 L206:M206 R207:R209 L215:M215 O212 O215 L212:M212 R213:R215 L221:M221 O218 O221 L218:M218 R219:R221 L227:M227 O224 O227 L224:M224 R225:R227 L233:M233 O230 O233 L230:M230 R231:R233 L239:M239 O236 O239 L236:M236 R237:R239 N186:N245 L245:M245 O242 O245 L242:M242 R243:R245 D90:H91 D176:H177 AB16 X14:AA14 C14 F14:K14 L16:M16 F15:J16 X16:AA17 X15 X18 X19:AB19 X20:AA20 X21 AD21:AE21 X24 AD24:AE24 X25:AA26 X28:AA29 X27 X73:AA73 X30 AB30 AD27:AE31 X31:AB31 X32:AA32 X33 AD33:AE33 X34:AA35 X36 AD36:AE36 X37:AA38 X39 AD39:AE39 X40:AA41 X42 AD42:AE42 X43:AA44 X45 AD45:AE45 X46:AA47 X48 AD48:AE48 X49:AA50 X51 AD51:AE51 X52:AA53 X54 AD54:AE54 X55:AA56 X57 AD57:AE57 X58:AA59 X60 AD60:AE60 X61:AA62 X63 AD63:AE63 X64:AA65 X66 AD66:AE66 X67:AA68 X69 AD69:AE69 X70:AA71 X72 AD72:AE72 AB21 X22:AA23 AB24 V14:V73 AB33 AB36 AB39 AB42 AB45 AB48 AB51 AB54 AB57 AB60 AB63 AB66 AB69 AB72 C100 F100:K102 S104:S159 AD101:AE101 X100:AA101 X103 AD107:AE107 X110 AD110:AE110 X109:AA109 AB110 C186 F186:K187 F188:M188">
    <cfRule type="cellIs" dxfId="35" priority="36" stopIfTrue="1" operator="equal">
      <formula>0</formula>
    </cfRule>
  </conditionalFormatting>
  <conditionalFormatting sqref="H14:J73">
    <cfRule type="cellIs" dxfId="34" priority="35" stopIfTrue="1" operator="equal">
      <formula>0</formula>
    </cfRule>
  </conditionalFormatting>
  <conditionalFormatting sqref="H14:J73">
    <cfRule type="cellIs" dxfId="33" priority="34" stopIfTrue="1" operator="equal">
      <formula>0</formula>
    </cfRule>
  </conditionalFormatting>
  <conditionalFormatting sqref="D4:D6 T26:T30 U26:U28 U62:U64 T32:T36 U32:U34 T38:T42 U38:U40 E4:H5 T44:T48 U44:U46 T50:T54 U50:U52 T56:T60 U56:U58 T62:T66 T68:T72 U68:U70 L19:M19 T14:T18 O16 R17:R19 O19 U14:U16 AD14:AE16 O94:P94 L25:M25 O22 O25 L22:M22 R23:R25 S14:S73 T20:T24 U20:U22 L31:M31 O28 O31 L28:M28 R29:R31 L37:M37 O34 O37 L34:M34 R35:R37 L43:M43 O40 O43 L40:M40 R41:R43 L49:M49 O46 O49 L46:M46 R47:R49 L55:M55 O52 O55 L52:M52 R53:R55 L61:M61 O58 O61 L58:M58 R59:R61 L67:M67 O64 O67 L64:M64 R65:R67 N14:N73 L73:M73 O70 O73 L70:M70 R71:R73 D90:D92 D176:D178 T112:T116 U112:U114 U148:U150 T118:T122 U118:U120 T124:T128 U124:U126 T130:T134 U130:U132 T136:T140 U136:U138 T142:T146 U142:U144 T148:T152 T154:T158 U154:U156 L105:M105 T100:T103 O102:O103 O105 U100:U102 L102:M103 L111:M111 O108 O111 L108:M108 R109:R111 S100:S102 T106:T110 U106:U108 L117:M117 O114 O117 L114:M114 R115:R117 L123:M123 O120 O123 L120:M120 R121:R123 L129:M129 O126 O129 L126:M126 R127:R129 L135:M135 O132 O135 L132:M132 R133:R135 L141:M141 O138 O141 L138:M138 R139:R141 L147:M147 O144 O147 L144:M144 R145:R147 L153:M153 O150 O153 L150:M150 R151:R153 L159:M159 O156 O159 L156:M156 R157:R159 T198:T202 U198:U200 U234:U236 T204:T208 U204:U206 T210:T214 U210:U212 T216:T220 U216:U218 T222:T226 U222:U224 T228:T232 U228:U230 T234:T238 T240:T244 U240:U242 L191:M191 T186:T190 O188 R189:R191 O191 U186:U188 L197:M197 O194 O197 L194:M194 R195:R197 S186:S245 T192:T196 U192:U194 L203:M203 O200 O203 L200:M200 R201:R203 L209:M209 O206 O209 L206:M206 R207:R209 L215:M215 O212 O215 L212:M212 R213:R215 L221:M221 O218 O221 L218:M218 R219:R221 L227:M227 O224 O227 L224:M224 R225:R227 L233:M233 O230 O233 L230:M230 R231:R233 L239:M239 O236 O239 L236:M236 R237:R239 N186:N245 L245:M245 O242 O245 L242:M242 R243:R245 D90:H91 D176:H177 X14:AB14 X17:AA17 AB6:AD6 C14 F14:K14 L16:M16 F15:J16 X16:AB16 X15 AB15 X18 X19:AB19 X20:AA20 X21 AD21:AE21 X24 AD24:AE24 X25:AA26 X28:AA29 X27 X73:AA73 X30 AB30 AD27:AE31 X31:AB31 X32:AA32 X33 AD33:AE33 X34:AA35 X36 AD36:AE36 X37:AA38 X39 AD39:AE39 X40:AA41 X42 AD42:AE42 X43:AA44 X45 AD45:AE45 X46:AA47 X48 AD48:AE48 X49:AA50 X51 AD51:AE51 X52:AA53 X54 AD54:AE54 X55:AA56 X57 AD57:AE57 X58:AA59 X60 AD60:AE60 X61:AA62 X63 AD63:AE63 X64:AA65 X66 AD66:AE66 X67:AA68 X69 AD69:AE69 X70:AA71 X72 AD72:AE72 AB21 X22:AA23 AB24 V14:V73 AB33 AB36 AB39 AB42 AB45 AB48 AB51 AB54 AB57 AB60 AB63 AB66 AB69 AB72 C100 F100:K102 S104:S159 AD101:AE101 X100:AA101 X103 AD107:AE107 X110 AD110:AE110 X109:AA109 AB110 C186 F186:K187 F188:M188">
    <cfRule type="cellIs" dxfId="32" priority="33" stopIfTrue="1" operator="equal">
      <formula>0</formula>
    </cfRule>
  </conditionalFormatting>
  <conditionalFormatting sqref="D4:D6 T26:T30 U26:U28 U62:U64 T32:T36 U32:U34 T38:T42 U38:U40 E4:H5 T44:T48 U44:U46 T50:T54 U50:U52 T56:T60 U56:U58 T62:T66 T68:T72 U68:U70 L19:M19 T14:T18 O16 R17:R19 O19 U14:U16 AD14:AE16 O94:P94 L25:M25 O22 O25 L22:M22 R23:R25 S14:S73 T20:T24 U20:U22 L31:M31 O28 O31 L28:M28 R29:R31 L37:M37 O34 O37 L34:M34 R35:R37 L43:M43 O40 O43 L40:M40 R41:R43 L49:M49 O46 O49 L46:M46 R47:R49 L55:M55 O52 O55 L52:M52 R53:R55 L61:M61 O58 O61 L58:M58 R59:R61 L67:M67 O64 O67 L64:M64 R65:R67 N14:N73 L73:M73 O70 O73 L70:M70 R71:R73 D90:D92 D176:D178 T112:T116 U112:U114 U148:U150 T118:T122 U118:U120 T124:T128 U124:U126 T130:T134 U130:U132 T136:T140 U136:U138 T142:T146 U142:U144 T148:T152 T154:T158 U154:U156 L105:M105 T100:T103 O102:O103 O105 U100:U102 L102:M103 L111:M111 O108 O111 L108:M108 R109:R111 S100:S102 T106:T110 U106:U108 L117:M117 O114 O117 L114:M114 R115:R117 L123:M123 O120 O123 L120:M120 R121:R123 L129:M129 O126 O129 L126:M126 R127:R129 L135:M135 O132 O135 L132:M132 R133:R135 L141:M141 O138 O141 L138:M138 R139:R141 L147:M147 O144 O147 L144:M144 R145:R147 L153:M153 O150 O153 L150:M150 R151:R153 L159:M159 O156 O159 L156:M156 R157:R159 T198:T202 U198:U200 U234:U236 T204:T208 U204:U206 T210:T214 U210:U212 T216:T220 U216:U218 T222:T226 U222:U224 T228:T232 U228:U230 T234:T238 T240:T244 U240:U242 L191:M191 T186:T190 O188 R189:R191 O191 U186:U188 L197:M197 O194 O197 L194:M194 R195:R197 S186:S245 T192:T196 U192:U194 L203:M203 O200 O203 L200:M200 R201:R203 L209:M209 O206 O209 L206:M206 R207:R209 L215:M215 O212 O215 L212:M212 R213:R215 L221:M221 O218 O221 L218:M218 R219:R221 L227:M227 O224 O227 L224:M224 R225:R227 L233:M233 O230 O233 L230:M230 R231:R233 L239:M239 O236 O239 L236:M236 R237:R239 N186:N245 L245:M245 O242 O245 L242:M242 R243:R245 D90:H91 D176:H177 X14:AB14 X17:AA17 AB6:AD6 C14 F14:K14 L16:M16 F15:J16 X16:AB16 X15 AB15 X18 X19:AB19 X20:AA20 X21 AD21:AE21 X24 AD24:AE24 X25:AA26 X28:AA29 X27 X73:AA73 X30 AB30 AD27:AE31 X31:AB31 X32:AA32 X33 AD33:AE33 X34:AA35 X36 AD36:AE36 X37:AA38 X39 AD39:AE39 X40:AA41 X42 AD42:AE42 X43:AA44 X45 AD45:AE45 X46:AA47 X48 AD48:AE48 X49:AA50 X51 AD51:AE51 X52:AA53 X54 AD54:AE54 X55:AA56 X57 AD57:AE57 X58:AA59 X60 AD60:AE60 X61:AA62 X63 AD63:AE63 X64:AA65 X66 AD66:AE66 X67:AA68 X69 AD69:AE69 X70:AA71 X72 AD72:AE72 AB21 X22:AA23 AB24 V14:V73 AB33 AB36 AB39 AB42 AB45 AB48 AB51 AB54 AB57 AB60 AB63 AB66 AB69 AB72 C100 F100:K102 S104:S159 AD101:AE101 X100:AA101 X103 AD107:AE107 X110 AD110:AE110 X109:AA109 AB110 C186 F186:K187 F188:M188">
    <cfRule type="cellIs" dxfId="31" priority="32" stopIfTrue="1" operator="equal">
      <formula>0</formula>
    </cfRule>
  </conditionalFormatting>
  <conditionalFormatting sqref="D4:D6 T26:T30 U26:U28 U62:U64 T32:T36 U32:U34 T38:T42 U38:U40 E4:H5 T44:T48 U44:U46 T50:T54 U50:U52 T56:T60 U56:U58 T62:T66 T68:T72 U68:U70 L19:M19 T14:T18 O16 R17:R19 O19 U14:U16 AD14:AE16 O94:P94 L25:M25 O22 O25 L22:M22 R23:R25 S14:S73 T20:T24 U20:U22 L31:M31 O28 O31 L28:M28 R29:R31 L37:M37 O34 O37 L34:M34 R35:R37 L43:M43 O40 O43 L40:M40 R41:R43 L49:M49 O46 O49 L46:M46 R47:R49 L55:M55 O52 O55 L52:M52 R53:R55 L61:M61 O58 O61 L58:M58 R59:R61 L67:M67 O64 O67 L64:M64 R65:R67 N14:N73 L73:M73 O70 O73 L70:M70 R71:R73 D90:D92 D176:D178 T112:T116 U112:U114 U148:U150 T118:T122 U118:U120 T124:T128 U124:U126 T130:T134 U130:U132 T136:T140 U136:U138 T142:T146 U142:U144 T148:T152 T154:T158 U154:U156 L105:M105 T100:T103 O102:O103 O105 U100:U102 L102:M103 L111:M111 O108 O111 L108:M108 R109:R111 S100:S102 T106:T110 U106:U108 L117:M117 O114 O117 L114:M114 R115:R117 L123:M123 O120 O123 L120:M120 R121:R123 L129:M129 O126 O129 L126:M126 R127:R129 L135:M135 O132 O135 L132:M132 R133:R135 L141:M141 O138 O141 L138:M138 R139:R141 L147:M147 O144 O147 L144:M144 R145:R147 L153:M153 O150 O153 L150:M150 R151:R153 L159:M159 O156 O159 L156:M156 R157:R159 T198:T202 U198:U200 U234:U236 T204:T208 U204:U206 T210:T214 U210:U212 T216:T220 U216:U218 T222:T226 U222:U224 T228:T232 U228:U230 T234:T238 T240:T244 U240:U242 L191:M191 T186:T190 O188 R189:R191 O191 U186:U188 L197:M197 O194 O197 L194:M194 R195:R197 S186:S245 T192:T196 U192:U194 L203:M203 O200 O203 L200:M200 R201:R203 L209:M209 O206 O209 L206:M206 R207:R209 L215:M215 O212 O215 L212:M212 R213:R215 L221:M221 O218 O221 L218:M218 R219:R221 L227:M227 O224 O227 L224:M224 R225:R227 L233:M233 O230 O233 L230:M230 R231:R233 L239:M239 O236 O239 L236:M236 R237:R239 N186:N245 L245:M245 O242 O245 L242:M242 R243:R245 D90:H91 D176:H177 X14:AB14 X17:AA17 AB6:AD6 C14 F14:K14 L16:M16 F15:J16 X16:AB16 X15 AB15 X18 X19:AB19 X20:AA20 X21 AD21:AE21 X24 AD24:AE24 X25:AA26 X28:AA29 X27 X73:AA73 X30 AB30 AD27:AE31 X31:AB31 X32:AA32 X33 AD33:AE33 X34:AA35 X36 AD36:AE36 X37:AA38 X39 AD39:AE39 X40:AA41 X42 AD42:AE42 X43:AA44 X45 AD45:AE45 X46:AA47 X48 AD48:AE48 X49:AA50 X51 AD51:AE51 X52:AA53 X54 AD54:AE54 X55:AA56 X57 AD57:AE57 X58:AA59 X60 AD60:AE60 X61:AA62 X63 AD63:AE63 X64:AA65 X66 AD66:AE66 X67:AA68 X69 AD69:AE69 X70:AA71 X72 AD72:AE72 AB21 X22:AA23 AB24 V14:V73 AB33 AB36 AB39 AB42 AB45 AB48 AB51 AB54 AB57 AB60 AB63 AB66 AB69 AB72 C100 F100:K102 S104:S159 AD101:AE101 X100:AA101 X103 AD107:AE107 X110 AD110:AE110 X109:AA109 AB110 C186 F186:K187 F188:M188">
    <cfRule type="cellIs" dxfId="30" priority="31" stopIfTrue="1" operator="equal">
      <formula>0</formula>
    </cfRule>
  </conditionalFormatting>
  <conditionalFormatting sqref="D4:D6 T26:T30 U26:U28 U62:U64 T32:T36 U32:U34 T38:T42 U38:U40 E4:H5 T44:T48 U44:U46 T50:T54 U50:U52 T56:T60 U56:U58 T62:T66 T68:T72 U68:U70 L19:M19 T14:T18 O16 R17:R19 O19 U14:U16 AD14:AE16 O94:P94 L25:M25 O22 O25 L22:M22 R23:R25 S14:S73 T20:T24 U20:U22 L31:M31 O28 O31 L28:M28 R29:R31 L37:M37 O34 O37 L34:M34 R35:R37 L43:M43 O40 O43 L40:M40 R41:R43 L49:M49 O46 O49 L46:M46 R47:R49 L55:M55 O52 O55 L52:M52 R53:R55 L61:M61 O58 O61 L58:M58 R59:R61 L67:M67 O64 O67 L64:M64 R65:R67 N14:N73 L73:M73 O70 O73 L70:M70 R71:R73 D90:D92 D176:D178 T112:T116 U112:U114 U148:U150 T118:T122 U118:U120 T124:T128 U124:U126 T130:T134 U130:U132 T136:T140 U136:U138 T142:T146 U142:U144 T148:T152 T154:T158 U154:U156 L105:M105 T100:T103 O102:O103 O105 U100:U102 L102:M103 L111:M111 O108 O111 L108:M108 R109:R111 S100:S102 T106:T110 U106:U108 L117:M117 O114 O117 L114:M114 R115:R117 L123:M123 O120 O123 L120:M120 R121:R123 L129:M129 O126 O129 L126:M126 R127:R129 L135:M135 O132 O135 L132:M132 R133:R135 L141:M141 O138 O141 L138:M138 R139:R141 L147:M147 O144 O147 L144:M144 R145:R147 L153:M153 O150 O153 L150:M150 R151:R153 L159:M159 O156 O159 L156:M156 R157:R159 T198:T202 U198:U200 U234:U236 T204:T208 U204:U206 T210:T214 U210:U212 T216:T220 U216:U218 T222:T226 U222:U224 T228:T232 U228:U230 T234:T238 T240:T244 U240:U242 L191:M191 T186:T190 O188 R189:R191 O191 U186:U188 L197:M197 O194 O197 L194:M194 R195:R197 S186:S245 T192:T196 U192:U194 L203:M203 O200 O203 L200:M200 R201:R203 L209:M209 O206 O209 L206:M206 R207:R209 L215:M215 O212 O215 L212:M212 R213:R215 L221:M221 O218 O221 L218:M218 R219:R221 L227:M227 O224 O227 L224:M224 R225:R227 L233:M233 O230 O233 L230:M230 R231:R233 L239:M239 O236 O239 L236:M236 R237:R239 N186:N245 L245:M245 O242 O245 L242:M242 R243:R245 D90:H91 D176:H177 X14:AB14 X17:AA17 AB6:AD6 C14 F14:K14 L16:M16 F15:J16 X16:AB16 X15 AB15 X18 X19:AB19 X20:AA20 X21 AD21:AE21 X24 AD24:AE24 X25:AA26 X28:AA29 X27 X73:AA73 X30 AB30 AD27:AE31 X31:AB31 X32:AA32 X33 AD33:AE33 X34:AA35 X36 AD36:AE36 X37:AA38 X39 AD39:AE39 X40:AA41 X42 AD42:AE42 X43:AA44 X45 AD45:AE45 X46:AA47 X48 AD48:AE48 X49:AA50 X51 AD51:AE51 X52:AA53 X54 AD54:AE54 X55:AA56 X57 AD57:AE57 X58:AA59 X60 AD60:AE60 X61:AA62 X63 AD63:AE63 X64:AA65 X66 AD66:AE66 X67:AA68 X69 AD69:AE69 X70:AA71 X72 AD72:AE72 AB21 X22:AA23 AB24 V14:V73 AB33 AB36 AB39 AB42 AB45 AB48 AB51 AB54 AB57 AB60 AB63 AB66 AB69 AB72 C100 F100:K102 S104:S159 AD101:AE101 X100:AA101 X103 AD107:AE107 X110 AD110:AE110 X109:AA109 AB110 C186 F186:K187 F188:M188">
    <cfRule type="cellIs" dxfId="29" priority="30" stopIfTrue="1" operator="equal">
      <formula>0</formula>
    </cfRule>
  </conditionalFormatting>
  <conditionalFormatting sqref="D4:D6 T26:T30 U26:U28 U62:U64 T32:T36 U32:U34 T38:T42 U38:U40 E4:H5 T44:T48 U44:U46 T50:T54 U50:U52 T56:T60 U56:U58 T62:T66 T68:T72 U68:U70 L19:M19 T14:T18 O16 R17:R19 O19 U14:U16 AD14:AE16 O94:P94 L25:M25 O22 O25 L22:M22 R23:R25 S14:S73 T20:T24 U20:U22 L31:M31 O28 O31 L28:M28 R29:R31 L37:M37 O34 O37 L34:M34 R35:R37 L43:M43 O40 O43 L40:M40 R41:R43 L49:M49 O46 O49 L46:M46 R47:R49 L55:M55 O52 O55 L52:M52 R53:R55 L61:M61 O58 O61 L58:M58 R59:R61 L67:M67 O64 O67 L64:M64 R65:R67 N14:N73 L73:M73 O70 O73 L70:M70 R71:R73 D90:D92 D176:D178 T112:T116 U112:U114 U148:U150 T118:T122 U118:U120 T124:T128 U124:U126 T130:T134 U130:U132 T136:T140 U136:U138 T142:T146 U142:U144 T148:T152 T154:T158 U154:U156 L105:M105 T100:T103 O102:O103 O105 U100:U102 L102:M103 L111:M111 O108 O111 L108:M108 R109:R111 S100:S102 T106:T110 U106:U108 L117:M117 O114 O117 L114:M114 R115:R117 L123:M123 O120 O123 L120:M120 R121:R123 L129:M129 O126 O129 L126:M126 R127:R129 L135:M135 O132 O135 L132:M132 R133:R135 L141:M141 O138 O141 L138:M138 R139:R141 L147:M147 O144 O147 L144:M144 R145:R147 L153:M153 O150 O153 L150:M150 R151:R153 L159:M159 O156 O159 L156:M156 R157:R159 T198:T202 U198:U200 U234:U236 T204:T208 U204:U206 T210:T214 U210:U212 T216:T220 U216:U218 T222:T226 U222:U224 T228:T232 U228:U230 T234:T238 T240:T244 U240:U242 L191:M191 T186:T190 O188 R189:R191 O191 U186:U188 L197:M197 O194 O197 L194:M194 R195:R197 S186:S245 T192:T196 U192:U194 L203:M203 O200 O203 L200:M200 R201:R203 L209:M209 O206 O209 L206:M206 R207:R209 L215:M215 O212 O215 L212:M212 R213:R215 L221:M221 O218 O221 L218:M218 R219:R221 L227:M227 O224 O227 L224:M224 R225:R227 L233:M233 O230 O233 L230:M230 R231:R233 L239:M239 O236 O239 L236:M236 R237:R239 N186:N245 L245:M245 O242 O245 L242:M242 R243:R245 D90:H91 D176:H177 X14:AB14 X17:AA17 AB6:AD6 C14 F14:K14 L16:M16 F15:J16 X16:AB16 X15 AB15 X18 X19:AB19 X20:AA20 X21 AD21:AE21 X24 AD24:AE24 X25:AA26 X28:AA29 X27 X73:AA73 X30 AB30 AD27:AE31 X31:AB31 X32:AA32 X33 AD33:AE33 X34:AA35 X36 AD36:AE36 X37:AA38 X39 AD39:AE39 X40:AA41 X42 AD42:AE42 X43:AA44 X45 AD45:AE45 X46:AA47 X48 AD48:AE48 X49:AA50 X51 AD51:AE51 X52:AA53 X54 AD54:AE54 X55:AA56 X57 AD57:AE57 X58:AA59 X60 AD60:AE60 X61:AA62 X63 AD63:AE63 X64:AA65 X66 AD66:AE66 X67:AA68 X69 AD69:AE69 X70:AA71 X72 AD72:AE72 AB21 X22:AA23 AB24 V14:V73 AB33 AB36 AB39 AB42 AB45 AB48 AB51 AB54 AB57 AB60 AB63 AB66 AB69 AB72 C100 F100:K102 S104:S159 AD101:AE101 X100:AA101 X103 AD107:AE107 X110 AD110:AE110 X109:AA109 AB110 C186 F186:K187 F188:M188">
    <cfRule type="cellIs" dxfId="28" priority="29" stopIfTrue="1" operator="equal">
      <formula>0</formula>
    </cfRule>
  </conditionalFormatting>
  <conditionalFormatting sqref="D4:D6 T26:T30 U26:U28 U62:U64 T32:T36 U32:U34 T38:T42 U38:U40 E4:H5 T44:T48 U44:U46 T50:T54 U50:U52 T56:T60 U56:U58 T62:T66 T68:T72 U68:U70 L19:M19 T14:T18 O16 R17:R19 O19 U14:U16 AD14:AE16 O94:P94 L25:M25 O22 O25 L22:M22 R23:R25 S14:S73 T20:T24 U20:U22 L31:M31 O28 O31 L28:M28 R29:R31 L37:M37 O34 O37 L34:M34 R35:R37 L43:M43 O40 O43 L40:M40 R41:R43 L49:M49 O46 O49 L46:M46 R47:R49 L55:M55 O52 O55 L52:M52 R53:R55 L61:M61 O58 O61 L58:M58 R59:R61 L67:M67 O64 O67 L64:M64 R65:R67 N14:N73 L73:M73 O70 O73 L70:M70 R71:R73 D90:D92 D176:D178 T112:T116 U112:U114 U148:U150 T118:T122 U118:U120 T124:T128 U124:U126 T130:T134 U130:U132 T136:T140 U136:U138 T142:T146 U142:U144 T148:T152 T154:T158 U154:U156 L105:M105 T100:T103 O102:O103 O105 U100:U102 L102:M103 L111:M111 O108 O111 L108:M108 R109:R111 S100:S102 T106:T110 U106:U108 L117:M117 O114 O117 L114:M114 R115:R117 L123:M123 O120 O123 L120:M120 R121:R123 L129:M129 O126 O129 L126:M126 R127:R129 L135:M135 O132 O135 L132:M132 R133:R135 L141:M141 O138 O141 L138:M138 R139:R141 L147:M147 O144 O147 L144:M144 R145:R147 L153:M153 O150 O153 L150:M150 R151:R153 L159:M159 O156 O159 L156:M156 R157:R159 T198:T202 U198:U200 U234:U236 T204:T208 U204:U206 T210:T214 U210:U212 T216:T220 U216:U218 T222:T226 U222:U224 T228:T232 U228:U230 T234:T238 T240:T244 U240:U242 L191:M191 T186:T190 O188 R189:R191 O191 U186:U188 L197:M197 O194 O197 L194:M194 R195:R197 S186:S245 T192:T196 U192:U194 L203:M203 O200 O203 L200:M200 R201:R203 L209:M209 O206 O209 L206:M206 R207:R209 L215:M215 O212 O215 L212:M212 R213:R215 L221:M221 O218 O221 L218:M218 R219:R221 L227:M227 O224 O227 L224:M224 R225:R227 L233:M233 O230 O233 L230:M230 R231:R233 L239:M239 O236 O239 L236:M236 R237:R239 N186:N245 L245:M245 O242 O245 L242:M242 R243:R245 D90:H91 D176:H177 X14:AB14 X17:AA17 AB6:AD6 C14 F14:K14 L16:M16 F15:J16 X16:AB16 X15 AB15 X18 X19:AB19 X20:AA20 X21 AD21:AE21 X24 AD24:AE24 X25:AA26 X28:AA29 X27 X73:AA73 X30 AB30 AD27:AE31 X31:AB31 X32:AA32 X33 AD33:AE33 X34:AA35 X36 AD36:AE36 X37:AA38 X39 AD39:AE39 X40:AA41 X42 AD42:AE42 X43:AA44 X45 AD45:AE45 X46:AA47 X48 AD48:AE48 X49:AA50 X51 AD51:AE51 X52:AA53 X54 AD54:AE54 X55:AA56 X57 AD57:AE57 X58:AA59 X60 AD60:AE60 X61:AA62 X63 AD63:AE63 X64:AA65 X66 AD66:AE66 X67:AA68 X69 AD69:AE69 X70:AA71 X72 AD72:AE72 AB21 X22:AA23 AB24 V14:V73 AB33 AB36 AB39 AB42 AB45 AB48 AB51 AB54 AB57 AB60 AB63 AB66 AB69 AB72 C100 F100:K102 S104:S159 AD101:AE101 X100:AA101 X103 AD107:AE107 X110 AD110:AE110 X109:AA109 AB110 C186 F186:K187 F188:M188">
    <cfRule type="cellIs" dxfId="27" priority="28" stopIfTrue="1" operator="equal">
      <formula>0</formula>
    </cfRule>
  </conditionalFormatting>
  <conditionalFormatting sqref="D4:D6 T26:T30 U26:U28 U62:U64 T32:T36 U32:U34 T38:T42 U38:U40 E4:H5 T44:T48 U44:U46 T50:T54 U50:U52 T56:T60 U56:U58 T62:T66 T68:T72 U68:U70 L19:M19 T14:T18 O16 R17:R19 O19 U14:U16 AD14:AE16 O94:P94 L25:M25 O22 O25 L22:M22 R23:R25 S14:S73 T20:T24 U20:U22 L31:M31 O28 O31 L28:M28 R29:R31 L37:M37 O34 O37 L34:M34 R35:R37 L43:M43 O40 O43 L40:M40 R41:R43 L49:M49 O46 O49 L46:M46 R47:R49 L55:M55 O52 O55 L52:M52 R53:R55 L61:M61 O58 O61 L58:M58 R59:R61 L67:M67 O64 O67 L64:M64 R65:R67 N14:N73 L73:M73 O70 O73 L70:M70 R71:R73 D90:D92 D176:D178 T112:T116 U112:U114 U148:U150 T118:T122 U118:U120 T124:T128 U124:U126 T130:T134 U130:U132 T136:T140 U136:U138 T142:T146 U142:U144 T148:T152 T154:T158 U154:U156 L105:M105 T100:T103 O102:O103 O105 U100:U102 L102:M103 L111:M111 O108 O111 L108:M108 R109:R111 S100:S102 T106:T110 U106:U108 L117:M117 O114 O117 L114:M114 R115:R117 L123:M123 O120 O123 L120:M120 R121:R123 L129:M129 O126 O129 L126:M126 R127:R129 L135:M135 O132 O135 L132:M132 R133:R135 L141:M141 O138 O141 L138:M138 R139:R141 L147:M147 O144 O147 L144:M144 R145:R147 L153:M153 O150 O153 L150:M150 R151:R153 L159:M159 O156 O159 L156:M156 R157:R159 T198:T202 U198:U200 U234:U236 T204:T208 U204:U206 T210:T214 U210:U212 T216:T220 U216:U218 T222:T226 U222:U224 T228:T232 U228:U230 T234:T238 T240:T244 U240:U242 L191:M191 T186:T190 O188 R189:R191 O191 U186:U188 L197:M197 O194 O197 L194:M194 R195:R197 S186:S245 T192:T196 U192:U194 L203:M203 O200 O203 L200:M200 R201:R203 L209:M209 O206 O209 L206:M206 R207:R209 L215:M215 O212 O215 L212:M212 R213:R215 L221:M221 O218 O221 L218:M218 R219:R221 L227:M227 O224 O227 L224:M224 R225:R227 L233:M233 O230 O233 L230:M230 R231:R233 L239:M239 O236 O239 L236:M236 R237:R239 N186:N245 L245:M245 O242 O245 L242:M242 R243:R245 D90:H91 D176:H177 X14:AB14 X17:AA17 AB6:AD6 C14 F14:K14 L16:M16 F15:J16 X16:AB16 X15 AB15 X18 X19:AB19 X20:AA20 X21 AD21:AE21 X24 AD24:AE24 X25:AA26 X28:AA29 X27 X73:AA73 X30 AB30 AD27:AE31 X31:AB31 X32:AA32 X33 AD33:AE33 X34:AA35 X36 AD36:AE36 X37:AA38 X39 AD39:AE39 X40:AA41 X42 AD42:AE42 X43:AA44 X45 AD45:AE45 X46:AA47 X48 AD48:AE48 X49:AA50 X51 AD51:AE51 X52:AA53 X54 AD54:AE54 X55:AA56 X57 AD57:AE57 X58:AA59 X60 AD60:AE60 X61:AA62 X63 AD63:AE63 X64:AA65 X66 AD66:AE66 X67:AA68 X69 AD69:AE69 X70:AA71 X72 AD72:AE72 AB21 X22:AA23 AB24 V14:V73 AB33 AB36 AB39 AB42 AB45 AB48 AB51 AB54 AB57 AB60 AB63 AB66 AB69 AB72 C100 F100:K102 S104:S159 AD101:AE101 X100:AA101 X103 AD107:AE107 X110 AD110:AE110 X109:AA109 AB110 C186 F186:K187 F188:M188">
    <cfRule type="cellIs" dxfId="26" priority="27" stopIfTrue="1" operator="equal">
      <formula>0</formula>
    </cfRule>
  </conditionalFormatting>
  <conditionalFormatting sqref="H100:J102">
    <cfRule type="cellIs" dxfId="25" priority="26" stopIfTrue="1" operator="equal">
      <formula>0</formula>
    </cfRule>
  </conditionalFormatting>
  <conditionalFormatting sqref="H100:J102">
    <cfRule type="cellIs" dxfId="24" priority="25" stopIfTrue="1" operator="equal">
      <formula>0</formula>
    </cfRule>
  </conditionalFormatting>
  <conditionalFormatting sqref="H100:J102">
    <cfRule type="cellIs" dxfId="23" priority="24" stopIfTrue="1" operator="equal">
      <formula>0</formula>
    </cfRule>
  </conditionalFormatting>
  <conditionalFormatting sqref="H100:J102">
    <cfRule type="cellIs" dxfId="22" priority="23" stopIfTrue="1" operator="equal">
      <formula>0</formula>
    </cfRule>
  </conditionalFormatting>
  <conditionalFormatting sqref="H186:J245">
    <cfRule type="cellIs" dxfId="21" priority="22" stopIfTrue="1" operator="equal">
      <formula>0</formula>
    </cfRule>
  </conditionalFormatting>
  <conditionalFormatting sqref="H186:J245">
    <cfRule type="cellIs" dxfId="20" priority="21" stopIfTrue="1" operator="equal">
      <formula>0</formula>
    </cfRule>
  </conditionalFormatting>
  <conditionalFormatting sqref="H186:J245">
    <cfRule type="cellIs" dxfId="19" priority="20" stopIfTrue="1" operator="equal">
      <formula>0</formula>
    </cfRule>
  </conditionalFormatting>
  <conditionalFormatting sqref="H186:J245">
    <cfRule type="cellIs" dxfId="18" priority="19" stopIfTrue="1" operator="equal">
      <formula>0</formula>
    </cfRule>
  </conditionalFormatting>
  <conditionalFormatting sqref="O92 W93 AB92:AD92">
    <cfRule type="cellIs" dxfId="17" priority="18" stopIfTrue="1" operator="equal">
      <formula>0</formula>
    </cfRule>
  </conditionalFormatting>
  <conditionalFormatting sqref="O92">
    <cfRule type="cellIs" dxfId="16" priority="17" stopIfTrue="1" operator="equal">
      <formula>0</formula>
    </cfRule>
  </conditionalFormatting>
  <conditionalFormatting sqref="AB92:AD92">
    <cfRule type="cellIs" dxfId="15" priority="16" stopIfTrue="1" operator="equal">
      <formula>0</formula>
    </cfRule>
  </conditionalFormatting>
  <conditionalFormatting sqref="AB92:AD92">
    <cfRule type="cellIs" dxfId="14" priority="15" stopIfTrue="1" operator="equal">
      <formula>0</formula>
    </cfRule>
  </conditionalFormatting>
  <conditionalFormatting sqref="AB92:AD92">
    <cfRule type="cellIs" dxfId="13" priority="14" stopIfTrue="1" operator="equal">
      <formula>0</formula>
    </cfRule>
  </conditionalFormatting>
  <conditionalFormatting sqref="AB92:AD92">
    <cfRule type="cellIs" dxfId="12" priority="13" stopIfTrue="1" operator="equal">
      <formula>0</formula>
    </cfRule>
  </conditionalFormatting>
  <conditionalFormatting sqref="AB92:AD92">
    <cfRule type="cellIs" dxfId="11" priority="12" stopIfTrue="1" operator="equal">
      <formula>0</formula>
    </cfRule>
  </conditionalFormatting>
  <conditionalFormatting sqref="AB92:AD92">
    <cfRule type="cellIs" dxfId="10" priority="11" stopIfTrue="1" operator="equal">
      <formula>0</formula>
    </cfRule>
  </conditionalFormatting>
  <conditionalFormatting sqref="AB92:AD92">
    <cfRule type="cellIs" dxfId="9" priority="10" stopIfTrue="1" operator="equal">
      <formula>0</formula>
    </cfRule>
  </conditionalFormatting>
  <conditionalFormatting sqref="AB178:AD178">
    <cfRule type="cellIs" dxfId="8" priority="1" stopIfTrue="1" operator="equal">
      <formula>0</formula>
    </cfRule>
  </conditionalFormatting>
  <conditionalFormatting sqref="O178 W179 AB178:AD178">
    <cfRule type="cellIs" dxfId="7" priority="9" stopIfTrue="1" operator="equal">
      <formula>0</formula>
    </cfRule>
  </conditionalFormatting>
  <conditionalFormatting sqref="O178">
    <cfRule type="cellIs" dxfId="6" priority="8" stopIfTrue="1" operator="equal">
      <formula>0</formula>
    </cfRule>
  </conditionalFormatting>
  <conditionalFormatting sqref="AB178:AD178">
    <cfRule type="cellIs" dxfId="5" priority="7" stopIfTrue="1" operator="equal">
      <formula>0</formula>
    </cfRule>
  </conditionalFormatting>
  <conditionalFormatting sqref="AB178:AD178">
    <cfRule type="cellIs" dxfId="4" priority="6" stopIfTrue="1" operator="equal">
      <formula>0</formula>
    </cfRule>
  </conditionalFormatting>
  <conditionalFormatting sqref="AB178:AD178">
    <cfRule type="cellIs" dxfId="3" priority="5" stopIfTrue="1" operator="equal">
      <formula>0</formula>
    </cfRule>
  </conditionalFormatting>
  <conditionalFormatting sqref="AB178:AD178">
    <cfRule type="cellIs" dxfId="2" priority="4" stopIfTrue="1" operator="equal">
      <formula>0</formula>
    </cfRule>
  </conditionalFormatting>
  <conditionalFormatting sqref="AB178:AD178">
    <cfRule type="cellIs" dxfId="1" priority="3" stopIfTrue="1" operator="equal">
      <formula>0</formula>
    </cfRule>
  </conditionalFormatting>
  <conditionalFormatting sqref="AB178:AD178">
    <cfRule type="cellIs" dxfId="0" priority="2" stopIfTrue="1" operator="equal">
      <formula>0</formula>
    </cfRule>
  </conditionalFormatting>
  <pageMargins left="0" right="0" top="0" bottom="0" header="0" footer="0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I118"/>
  <sheetViews>
    <sheetView showZeros="0" view="pageBreakPreview" zoomScaleNormal="100" zoomScaleSheetLayoutView="100" workbookViewId="0">
      <selection activeCell="X2" sqref="X2:AG3"/>
    </sheetView>
  </sheetViews>
  <sheetFormatPr defaultRowHeight="14.25" x14ac:dyDescent="0.15"/>
  <cols>
    <col min="1" max="1" width="3.75" style="1" customWidth="1"/>
    <col min="2" max="7" width="4.625" style="1" customWidth="1"/>
    <col min="8" max="10" width="2.625" style="1" customWidth="1"/>
    <col min="11" max="11" width="3.625" style="1" customWidth="1"/>
    <col min="12" max="21" width="2.625" style="1" customWidth="1"/>
    <col min="22" max="23" width="1.5" style="1" customWidth="1"/>
    <col min="24" max="25" width="2.625" style="1" customWidth="1"/>
    <col min="26" max="26" width="1.625" style="1" customWidth="1"/>
    <col min="27" max="33" width="2.625" style="1" customWidth="1"/>
    <col min="34" max="34" width="2.125" style="1" customWidth="1"/>
    <col min="35" max="35" width="2.875" style="1" customWidth="1"/>
    <col min="36" max="16384" width="9" style="1"/>
  </cols>
  <sheetData>
    <row r="1" spans="1:33" ht="14.25" customHeight="1" x14ac:dyDescent="0.2">
      <c r="A1" s="39"/>
      <c r="B1" s="464" t="s">
        <v>23</v>
      </c>
      <c r="C1" s="465"/>
      <c r="D1" s="465"/>
      <c r="E1" s="465"/>
      <c r="F1" s="466"/>
      <c r="G1" s="39"/>
      <c r="H1" s="39"/>
      <c r="I1" s="38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0"/>
      <c r="AG1" s="20"/>
    </row>
    <row r="2" spans="1:33" ht="13.5" customHeight="1" x14ac:dyDescent="0.15">
      <c r="A2" s="39"/>
      <c r="B2" s="467"/>
      <c r="C2" s="468"/>
      <c r="D2" s="468"/>
      <c r="E2" s="468"/>
      <c r="F2" s="469"/>
      <c r="G2" s="39"/>
      <c r="H2" s="39"/>
      <c r="I2" s="38"/>
      <c r="T2" s="470" t="s">
        <v>22</v>
      </c>
      <c r="U2" s="471"/>
      <c r="V2" s="471"/>
      <c r="W2" s="472"/>
      <c r="X2" s="476"/>
      <c r="Y2" s="476"/>
      <c r="Z2" s="476"/>
      <c r="AA2" s="476"/>
      <c r="AB2" s="476"/>
      <c r="AC2" s="476"/>
      <c r="AD2" s="476"/>
      <c r="AE2" s="476"/>
      <c r="AF2" s="476"/>
      <c r="AG2" s="476"/>
    </row>
    <row r="3" spans="1:33" ht="13.5" customHeight="1" x14ac:dyDescent="0.15">
      <c r="A3" s="20"/>
      <c r="G3" s="20"/>
      <c r="H3" s="20"/>
      <c r="I3" s="20"/>
      <c r="T3" s="473"/>
      <c r="U3" s="474"/>
      <c r="V3" s="474"/>
      <c r="W3" s="475"/>
      <c r="X3" s="476"/>
      <c r="Y3" s="476"/>
      <c r="Z3" s="476"/>
      <c r="AA3" s="476"/>
      <c r="AB3" s="476"/>
      <c r="AC3" s="476"/>
      <c r="AD3" s="476"/>
      <c r="AE3" s="476"/>
      <c r="AF3" s="476"/>
      <c r="AG3" s="476"/>
    </row>
    <row r="4" spans="1:33" ht="17.25" customHeight="1" x14ac:dyDescent="0.2">
      <c r="A4" s="31"/>
      <c r="O4" s="34"/>
      <c r="P4" s="34"/>
      <c r="Q4" s="34"/>
      <c r="R4" s="34"/>
      <c r="S4" s="34"/>
      <c r="T4" s="34"/>
      <c r="U4" s="477" t="s">
        <v>21</v>
      </c>
      <c r="V4" s="477"/>
      <c r="W4" s="477"/>
      <c r="X4" s="477"/>
      <c r="Y4" s="478">
        <f>IF(作業員の選択!$G$20="","令和  年  月  日",作業員の選択!$G$20)</f>
        <v>44197</v>
      </c>
      <c r="Z4" s="478"/>
      <c r="AA4" s="478"/>
      <c r="AB4" s="478"/>
      <c r="AC4" s="478"/>
      <c r="AD4" s="478"/>
      <c r="AE4" s="478"/>
      <c r="AF4" s="478"/>
      <c r="AG4" s="478"/>
    </row>
    <row r="5" spans="1:33" ht="17.25" customHeight="1" x14ac:dyDescent="0.2">
      <c r="A5" s="31"/>
      <c r="B5" s="31"/>
      <c r="C5" s="31"/>
      <c r="D5" s="31"/>
      <c r="E5" s="30"/>
      <c r="F5" s="30"/>
      <c r="G5" s="521" t="s">
        <v>20</v>
      </c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34"/>
      <c r="X5" s="34"/>
      <c r="Y5" s="37"/>
      <c r="Z5" s="37"/>
      <c r="AA5" s="37"/>
      <c r="AB5" s="36"/>
      <c r="AC5" s="35"/>
      <c r="AD5" s="36"/>
      <c r="AE5" s="35"/>
      <c r="AF5" s="36"/>
      <c r="AG5" s="35"/>
    </row>
    <row r="6" spans="1:33" ht="17.25" customHeight="1" x14ac:dyDescent="0.2">
      <c r="A6" s="31"/>
      <c r="B6" s="31"/>
      <c r="C6" s="31"/>
      <c r="D6" s="31"/>
      <c r="E6" s="30"/>
      <c r="F6" s="30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34"/>
      <c r="X6" s="34"/>
      <c r="Y6" s="31"/>
      <c r="Z6" s="31"/>
      <c r="AA6" s="31"/>
      <c r="AB6" s="20"/>
      <c r="AC6" s="20"/>
      <c r="AD6" s="20"/>
      <c r="AE6" s="20"/>
      <c r="AF6" s="20"/>
      <c r="AG6" s="20"/>
    </row>
    <row r="7" spans="1:33" ht="21" customHeight="1" x14ac:dyDescent="0.15">
      <c r="A7" s="9"/>
      <c r="B7" s="9"/>
      <c r="C7" s="9"/>
      <c r="D7" s="14"/>
      <c r="E7" s="14"/>
      <c r="F7" s="14"/>
      <c r="G7" s="14"/>
      <c r="H7" s="14"/>
      <c r="I7" s="14"/>
      <c r="J7" s="33" t="s">
        <v>19</v>
      </c>
      <c r="K7" s="522">
        <f ca="1">IF(作業員の選択!$G$17="",TODAY(),作業員の選択!$G$17)</f>
        <v>44197</v>
      </c>
      <c r="L7" s="522"/>
      <c r="M7" s="522"/>
      <c r="N7" s="522"/>
      <c r="O7" s="522"/>
      <c r="P7" s="522"/>
      <c r="Q7" s="522"/>
      <c r="R7" s="523" t="s">
        <v>18</v>
      </c>
      <c r="S7" s="523"/>
      <c r="T7" s="523"/>
      <c r="U7" s="523"/>
      <c r="V7" s="32"/>
      <c r="W7" s="32"/>
      <c r="X7" s="31"/>
      <c r="Y7" s="31"/>
      <c r="Z7" s="31"/>
      <c r="AA7" s="31"/>
      <c r="AB7" s="20"/>
      <c r="AC7" s="20"/>
      <c r="AD7" s="20"/>
      <c r="AE7" s="20"/>
      <c r="AF7" s="20"/>
      <c r="AG7" s="20"/>
    </row>
    <row r="8" spans="1:33" ht="17.25" x14ac:dyDescent="0.15">
      <c r="F8" s="30"/>
      <c r="G8" s="30"/>
      <c r="H8" s="30"/>
      <c r="I8" s="30"/>
      <c r="J8" s="30"/>
      <c r="K8" s="30"/>
      <c r="M8" s="20"/>
      <c r="N8" s="20"/>
      <c r="O8" s="20"/>
      <c r="P8" s="20"/>
      <c r="Q8" s="31"/>
      <c r="R8" s="32"/>
      <c r="S8" s="31"/>
      <c r="T8" s="32"/>
      <c r="U8" s="31"/>
      <c r="V8" s="32"/>
      <c r="W8" s="32"/>
      <c r="X8" s="31"/>
      <c r="Y8" s="31"/>
      <c r="Z8" s="31"/>
      <c r="AA8" s="31"/>
      <c r="AB8" s="20"/>
      <c r="AC8" s="20"/>
      <c r="AD8" s="20"/>
      <c r="AE8" s="20"/>
      <c r="AF8" s="20"/>
      <c r="AG8" s="20"/>
    </row>
    <row r="9" spans="1:33" ht="20.25" customHeight="1" x14ac:dyDescent="0.15">
      <c r="A9" s="524" t="s">
        <v>17</v>
      </c>
      <c r="B9" s="524"/>
      <c r="C9" s="524"/>
      <c r="D9" s="525" t="str">
        <f>作業員の選択!$G$13</f>
        <v>越路中学校電気設備工事</v>
      </c>
      <c r="E9" s="525"/>
      <c r="F9" s="525"/>
      <c r="G9" s="525"/>
      <c r="H9" s="525"/>
      <c r="I9" s="525"/>
      <c r="J9" s="525"/>
      <c r="K9" s="20"/>
      <c r="L9" s="526" t="s">
        <v>16</v>
      </c>
      <c r="M9" s="527"/>
      <c r="N9" s="527"/>
      <c r="O9" s="528" t="str">
        <f>作業員の選択!$G$23</f>
        <v>大手ゼネコン株式会社</v>
      </c>
      <c r="P9" s="528"/>
      <c r="Q9" s="528"/>
      <c r="R9" s="528"/>
      <c r="S9" s="528"/>
      <c r="T9" s="528"/>
      <c r="U9" s="26"/>
      <c r="V9" s="29" t="s">
        <v>15</v>
      </c>
      <c r="W9" s="530" t="str">
        <f>作業員の選択!$E$25</f>
        <v>二</v>
      </c>
      <c r="X9" s="530"/>
      <c r="Y9" s="28" t="s">
        <v>14</v>
      </c>
      <c r="Z9" s="27" t="s">
        <v>13</v>
      </c>
      <c r="AA9" s="528" t="str">
        <f>作業員の選択!$G$25</f>
        <v>シライ電設株式会社</v>
      </c>
      <c r="AB9" s="528"/>
      <c r="AC9" s="528"/>
      <c r="AD9" s="528"/>
      <c r="AE9" s="528"/>
      <c r="AF9" s="528"/>
      <c r="AG9" s="26"/>
    </row>
    <row r="10" spans="1:33" ht="18" customHeight="1" x14ac:dyDescent="0.15">
      <c r="A10" s="524" t="s">
        <v>12</v>
      </c>
      <c r="B10" s="524"/>
      <c r="C10" s="524"/>
      <c r="D10" s="525" t="str">
        <f>作業員の選択!$G$15</f>
        <v>白井　太郎</v>
      </c>
      <c r="E10" s="525"/>
      <c r="F10" s="525"/>
      <c r="G10" s="525"/>
      <c r="H10" s="525"/>
      <c r="I10" s="525"/>
      <c r="J10" s="50" t="s">
        <v>11</v>
      </c>
      <c r="K10" s="20"/>
      <c r="L10" s="527"/>
      <c r="M10" s="527"/>
      <c r="N10" s="527"/>
      <c r="O10" s="529"/>
      <c r="P10" s="529"/>
      <c r="Q10" s="529"/>
      <c r="R10" s="529"/>
      <c r="S10" s="529"/>
      <c r="T10" s="529"/>
      <c r="U10" s="25" t="s">
        <v>9</v>
      </c>
      <c r="V10" s="531" t="s">
        <v>10</v>
      </c>
      <c r="W10" s="531"/>
      <c r="X10" s="531"/>
      <c r="Y10" s="531"/>
      <c r="Z10" s="531"/>
      <c r="AA10" s="529"/>
      <c r="AB10" s="529"/>
      <c r="AC10" s="529"/>
      <c r="AD10" s="529"/>
      <c r="AE10" s="529"/>
      <c r="AF10" s="529"/>
      <c r="AG10" s="25" t="s">
        <v>9</v>
      </c>
    </row>
    <row r="11" spans="1:33" ht="13.5" customHeight="1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4"/>
      <c r="L11" s="2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3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5.95" customHeight="1" x14ac:dyDescent="0.15">
      <c r="A13" s="20"/>
      <c r="B13" s="502" t="s">
        <v>8</v>
      </c>
      <c r="C13" s="505" t="s">
        <v>7</v>
      </c>
      <c r="D13" s="506"/>
      <c r="E13" s="506"/>
      <c r="F13" s="506"/>
      <c r="G13" s="507"/>
      <c r="H13" s="508" t="s">
        <v>6</v>
      </c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10"/>
    </row>
    <row r="14" spans="1:33" ht="14.25" customHeight="1" x14ac:dyDescent="0.15">
      <c r="A14" s="20"/>
      <c r="B14" s="503"/>
      <c r="C14" s="514" t="s">
        <v>5</v>
      </c>
      <c r="D14" s="515"/>
      <c r="E14" s="515"/>
      <c r="F14" s="515"/>
      <c r="G14" s="516"/>
      <c r="H14" s="511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3"/>
    </row>
    <row r="15" spans="1:33" ht="14.1" customHeight="1" x14ac:dyDescent="0.15">
      <c r="A15" s="20"/>
      <c r="B15" s="503"/>
      <c r="C15" s="517"/>
      <c r="D15" s="518"/>
      <c r="E15" s="518"/>
      <c r="F15" s="518"/>
      <c r="G15" s="519"/>
      <c r="H15" s="508" t="s">
        <v>4</v>
      </c>
      <c r="I15" s="509"/>
      <c r="J15" s="509"/>
      <c r="K15" s="509"/>
      <c r="L15" s="509"/>
      <c r="M15" s="509"/>
      <c r="N15" s="509"/>
      <c r="O15" s="510"/>
      <c r="P15" s="508" t="s">
        <v>3</v>
      </c>
      <c r="Q15" s="509"/>
      <c r="R15" s="509"/>
      <c r="S15" s="509"/>
      <c r="T15" s="509"/>
      <c r="U15" s="509"/>
      <c r="V15" s="509"/>
      <c r="W15" s="509"/>
      <c r="X15" s="510"/>
      <c r="Y15" s="508" t="s">
        <v>2</v>
      </c>
      <c r="Z15" s="509"/>
      <c r="AA15" s="509"/>
      <c r="AB15" s="509"/>
      <c r="AC15" s="509"/>
      <c r="AD15" s="509"/>
      <c r="AE15" s="509"/>
      <c r="AF15" s="509"/>
      <c r="AG15" s="510"/>
    </row>
    <row r="16" spans="1:33" ht="14.1" customHeight="1" x14ac:dyDescent="0.15">
      <c r="A16" s="20"/>
      <c r="B16" s="504"/>
      <c r="C16" s="511"/>
      <c r="D16" s="512"/>
      <c r="E16" s="512"/>
      <c r="F16" s="512"/>
      <c r="G16" s="513"/>
      <c r="H16" s="511"/>
      <c r="I16" s="512"/>
      <c r="J16" s="512"/>
      <c r="K16" s="512"/>
      <c r="L16" s="512"/>
      <c r="M16" s="512"/>
      <c r="N16" s="512"/>
      <c r="O16" s="513"/>
      <c r="P16" s="511"/>
      <c r="Q16" s="512"/>
      <c r="R16" s="512"/>
      <c r="S16" s="512"/>
      <c r="T16" s="512"/>
      <c r="U16" s="512"/>
      <c r="V16" s="512"/>
      <c r="W16" s="512"/>
      <c r="X16" s="513"/>
      <c r="Y16" s="511"/>
      <c r="Z16" s="512"/>
      <c r="AA16" s="512"/>
      <c r="AB16" s="512"/>
      <c r="AC16" s="512"/>
      <c r="AD16" s="512"/>
      <c r="AE16" s="512"/>
      <c r="AF16" s="512"/>
      <c r="AG16" s="513"/>
    </row>
    <row r="17" spans="1:33" ht="15.95" customHeight="1" x14ac:dyDescent="0.15">
      <c r="A17" s="20"/>
      <c r="B17" s="532">
        <v>1</v>
      </c>
      <c r="C17" s="535" t="str">
        <f>IF(作業員の選択!$C$11="","",VLOOKUP(作業員の選択!$C$11,基本データ!$A$11:$AH$50,2,FALSE))</f>
        <v>しろい　いちろう</v>
      </c>
      <c r="D17" s="536"/>
      <c r="E17" s="536"/>
      <c r="F17" s="536"/>
      <c r="G17" s="536"/>
      <c r="H17" s="537" t="str">
        <f>IF(作業員の選択!$C$11="","",VLOOKUP(作業員の選択!$C$11,基本データ!$A$11:$AH$50,29,FALSE))</f>
        <v>健康保険組合</v>
      </c>
      <c r="I17" s="537"/>
      <c r="J17" s="537"/>
      <c r="K17" s="537"/>
      <c r="L17" s="537"/>
      <c r="M17" s="537"/>
      <c r="N17" s="537"/>
      <c r="O17" s="537"/>
      <c r="P17" s="484" t="str">
        <f>IF(作業員の選択!$C$11="","",VLOOKUP(作業員の選択!$C$11,基本データ!$A$11:$AH$50,31,FALSE))</f>
        <v>厚生年金</v>
      </c>
      <c r="Q17" s="484"/>
      <c r="R17" s="484"/>
      <c r="S17" s="484"/>
      <c r="T17" s="484"/>
      <c r="U17" s="484"/>
      <c r="V17" s="484"/>
      <c r="W17" s="484"/>
      <c r="X17" s="484"/>
      <c r="Y17" s="484" t="str">
        <f>IF(作業員の選択!$C$11="","",VLOOKUP(作業員の選択!$C$11,基本データ!$A$11:$AH$50,33,FALSE))</f>
        <v>適用除外</v>
      </c>
      <c r="Z17" s="484"/>
      <c r="AA17" s="484"/>
      <c r="AB17" s="484"/>
      <c r="AC17" s="484"/>
      <c r="AD17" s="484"/>
      <c r="AE17" s="484"/>
      <c r="AF17" s="484"/>
      <c r="AG17" s="484"/>
    </row>
    <row r="18" spans="1:33" ht="27.95" customHeight="1" x14ac:dyDescent="0.15">
      <c r="A18" s="20"/>
      <c r="B18" s="534"/>
      <c r="C18" s="538" t="str">
        <f>IF(作業員の選択!$C$11="","",VLOOKUP(作業員の選択!$C$11,基本データ!$A$11:$AH$50,1,FALSE))</f>
        <v>白井　一郎</v>
      </c>
      <c r="D18" s="539"/>
      <c r="E18" s="539"/>
      <c r="F18" s="539"/>
      <c r="G18" s="540"/>
      <c r="H18" s="491">
        <f>IF(作業員の選択!$C$11="","",VLOOKUP(作業員の選択!$C$11,基本データ!$A$11:$AH$50,30,FALSE))</f>
        <v>1</v>
      </c>
      <c r="I18" s="491"/>
      <c r="J18" s="491"/>
      <c r="K18" s="491"/>
      <c r="L18" s="491"/>
      <c r="M18" s="491"/>
      <c r="N18" s="491"/>
      <c r="O18" s="491"/>
      <c r="P18" s="542" t="s">
        <v>406</v>
      </c>
      <c r="Q18" s="491"/>
      <c r="R18" s="491"/>
      <c r="S18" s="491"/>
      <c r="T18" s="491"/>
      <c r="U18" s="491"/>
      <c r="V18" s="491"/>
      <c r="W18" s="491"/>
      <c r="X18" s="491"/>
      <c r="Y18" s="491">
        <f>IF(作業員の選択!$C$11="","",VLOOKUP(作業員の選択!$C$11,基本データ!$A$11:$AH$50,34,FALSE))</f>
        <v>1001</v>
      </c>
      <c r="Z18" s="491"/>
      <c r="AA18" s="491"/>
      <c r="AB18" s="491"/>
      <c r="AC18" s="491"/>
      <c r="AD18" s="491"/>
      <c r="AE18" s="491"/>
      <c r="AF18" s="491"/>
      <c r="AG18" s="491"/>
    </row>
    <row r="19" spans="1:33" ht="15.95" customHeight="1" x14ac:dyDescent="0.15">
      <c r="A19" s="20"/>
      <c r="B19" s="532">
        <v>2</v>
      </c>
      <c r="C19" s="535" t="str">
        <f>IF(作業員の選択!$C$12="","",VLOOKUP(作業員の選択!$C$12,基本データ!$A$11:$AH$50,2,FALSE))</f>
        <v>しらい　じろう</v>
      </c>
      <c r="D19" s="536"/>
      <c r="E19" s="536"/>
      <c r="F19" s="536"/>
      <c r="G19" s="541"/>
      <c r="H19" s="484" t="str">
        <f>IF(作業員の選択!$C$12="","",VLOOKUP(作業員の選択!$C$12,基本データ!$A$11:$AH$50,29,FALSE))</f>
        <v>健康保険組合</v>
      </c>
      <c r="I19" s="484"/>
      <c r="J19" s="484"/>
      <c r="K19" s="484"/>
      <c r="L19" s="484"/>
      <c r="M19" s="484"/>
      <c r="N19" s="484"/>
      <c r="O19" s="484"/>
      <c r="P19" s="484" t="str">
        <f>IF(作業員の選択!$C$12="","",VLOOKUP(作業員の選択!$C$12,基本データ!$A$11:$AH$50,31,FALSE))</f>
        <v>厚生年金</v>
      </c>
      <c r="Q19" s="484"/>
      <c r="R19" s="484"/>
      <c r="S19" s="484"/>
      <c r="T19" s="484"/>
      <c r="U19" s="484"/>
      <c r="V19" s="484"/>
      <c r="W19" s="484"/>
      <c r="X19" s="484"/>
      <c r="Y19" s="484" t="str">
        <f>IF(作業員の選択!$C$11="","",VLOOKUP(作業員の選択!$C$12,基本データ!$A$11:$AH$50,33,FALSE))</f>
        <v>　　</v>
      </c>
      <c r="Z19" s="484"/>
      <c r="AA19" s="484"/>
      <c r="AB19" s="484"/>
      <c r="AC19" s="484"/>
      <c r="AD19" s="484"/>
      <c r="AE19" s="484"/>
      <c r="AF19" s="484"/>
      <c r="AG19" s="484"/>
    </row>
    <row r="20" spans="1:33" ht="27.95" customHeight="1" x14ac:dyDescent="0.15">
      <c r="A20" s="20"/>
      <c r="B20" s="534"/>
      <c r="C20" s="538" t="str">
        <f>IF(作業員の選択!$C$12="","",VLOOKUP(作業員の選択!$C$12,基本データ!$A$11:$AH$50,1,FALSE))</f>
        <v>白井　次郎</v>
      </c>
      <c r="D20" s="539"/>
      <c r="E20" s="539"/>
      <c r="F20" s="539"/>
      <c r="G20" s="540"/>
      <c r="H20" s="491">
        <f>IF(作業員の選択!$C$12="","",VLOOKUP(作業員の選択!$C$12,基本データ!$A$11:$AH$50,30,FALSE))</f>
        <v>2</v>
      </c>
      <c r="I20" s="491"/>
      <c r="J20" s="491"/>
      <c r="K20" s="491"/>
      <c r="L20" s="491"/>
      <c r="M20" s="491"/>
      <c r="N20" s="491"/>
      <c r="O20" s="491"/>
      <c r="P20" s="491" t="s">
        <v>405</v>
      </c>
      <c r="Q20" s="491"/>
      <c r="R20" s="491"/>
      <c r="S20" s="491"/>
      <c r="T20" s="491"/>
      <c r="U20" s="491"/>
      <c r="V20" s="491"/>
      <c r="W20" s="491"/>
      <c r="X20" s="491"/>
      <c r="Y20" s="491">
        <f>IF(作業員の選択!$C$11="","",VLOOKUP(作業員の選択!$C$12,基本データ!$A$11:$AH$50,34,FALSE))</f>
        <v>1002</v>
      </c>
      <c r="Z20" s="491"/>
      <c r="AA20" s="491"/>
      <c r="AB20" s="491"/>
      <c r="AC20" s="491"/>
      <c r="AD20" s="491"/>
      <c r="AE20" s="491"/>
      <c r="AF20" s="491"/>
      <c r="AG20" s="491"/>
    </row>
    <row r="21" spans="1:33" ht="15.95" customHeight="1" x14ac:dyDescent="0.15">
      <c r="A21" s="20"/>
      <c r="B21" s="532">
        <v>3</v>
      </c>
      <c r="C21" s="535" t="str">
        <f>IF(作業員の選択!$C$13="","",VLOOKUP(作業員の選択!$C$13,基本データ!$A$11:$AH$50,2,FALSE))</f>
        <v>しらい　さぶろう</v>
      </c>
      <c r="D21" s="536"/>
      <c r="E21" s="536"/>
      <c r="F21" s="536"/>
      <c r="G21" s="541"/>
      <c r="H21" s="484" t="str">
        <f>IF(作業員の選択!$C$13="","",VLOOKUP(作業員の選択!$C$13,基本データ!$A$11:$AH$50,29,FALSE))</f>
        <v>健康保険組合</v>
      </c>
      <c r="I21" s="484"/>
      <c r="J21" s="484"/>
      <c r="K21" s="484"/>
      <c r="L21" s="484"/>
      <c r="M21" s="484"/>
      <c r="N21" s="484"/>
      <c r="O21" s="484"/>
      <c r="P21" s="484" t="str">
        <f>IF(作業員の選択!$C$13="","",VLOOKUP(作業員の選択!$C$13,基本データ!$A$11:$AH$50,31,FALSE))</f>
        <v>厚生年金</v>
      </c>
      <c r="Q21" s="484"/>
      <c r="R21" s="484"/>
      <c r="S21" s="484"/>
      <c r="T21" s="484"/>
      <c r="U21" s="484"/>
      <c r="V21" s="484"/>
      <c r="W21" s="484"/>
      <c r="X21" s="484"/>
      <c r="Y21" s="484" t="str">
        <f>IF(作業員の選択!$C$13="","",VLOOKUP(作業員の選択!$C$13,基本データ!$A$11:$AH$50,33,FALSE))</f>
        <v>　　</v>
      </c>
      <c r="Z21" s="484"/>
      <c r="AA21" s="484"/>
      <c r="AB21" s="484"/>
      <c r="AC21" s="484"/>
      <c r="AD21" s="484"/>
      <c r="AE21" s="484"/>
      <c r="AF21" s="484"/>
      <c r="AG21" s="484"/>
    </row>
    <row r="22" spans="1:33" ht="27.95" customHeight="1" x14ac:dyDescent="0.15">
      <c r="A22" s="20"/>
      <c r="B22" s="534"/>
      <c r="C22" s="538" t="str">
        <f>IF(作業員の選択!$C$13="","",VLOOKUP(作業員の選択!$C$13,基本データ!$A$11:$AH$50,1,FALSE))</f>
        <v>白井　三郎</v>
      </c>
      <c r="D22" s="539"/>
      <c r="E22" s="539"/>
      <c r="F22" s="539"/>
      <c r="G22" s="540"/>
      <c r="H22" s="491">
        <f>IF(作業員の選択!$C$13="","",VLOOKUP(作業員の選択!$C$13,基本データ!$A$11:$AH$50,30,FALSE))</f>
        <v>3</v>
      </c>
      <c r="I22" s="491"/>
      <c r="J22" s="491"/>
      <c r="K22" s="491"/>
      <c r="L22" s="491"/>
      <c r="M22" s="491"/>
      <c r="N22" s="491"/>
      <c r="O22" s="491"/>
      <c r="P22" s="491" t="s">
        <v>405</v>
      </c>
      <c r="Q22" s="491"/>
      <c r="R22" s="491"/>
      <c r="S22" s="491"/>
      <c r="T22" s="491"/>
      <c r="U22" s="491"/>
      <c r="V22" s="491"/>
      <c r="W22" s="491"/>
      <c r="X22" s="491"/>
      <c r="Y22" s="491">
        <f>IF(作業員の選択!$C$13="","",VLOOKUP(作業員の選択!$C$13,基本データ!$A$11:$AH$50,34,FALSE))</f>
        <v>1003</v>
      </c>
      <c r="Z22" s="491"/>
      <c r="AA22" s="491"/>
      <c r="AB22" s="491"/>
      <c r="AC22" s="491"/>
      <c r="AD22" s="491"/>
      <c r="AE22" s="491"/>
      <c r="AF22" s="491"/>
      <c r="AG22" s="491"/>
    </row>
    <row r="23" spans="1:33" ht="15.95" customHeight="1" x14ac:dyDescent="0.15">
      <c r="A23" s="20"/>
      <c r="B23" s="532">
        <v>4</v>
      </c>
      <c r="C23" s="535" t="str">
        <f>IF(作業員の選択!$C$14="","",VLOOKUP(作業員の選択!$C$14,基本データ!$A$11:$AH$50,2,FALSE))</f>
        <v>しらい　しろう</v>
      </c>
      <c r="D23" s="536"/>
      <c r="E23" s="536"/>
      <c r="F23" s="536"/>
      <c r="G23" s="541"/>
      <c r="H23" s="484" t="str">
        <f>IF(作業員の選択!$C$14="","",VLOOKUP(作業員の選択!$C$14,基本データ!$A$11:$AH$50,29,FALSE))</f>
        <v>健康保険組合</v>
      </c>
      <c r="I23" s="484"/>
      <c r="J23" s="484"/>
      <c r="K23" s="484"/>
      <c r="L23" s="484"/>
      <c r="M23" s="484"/>
      <c r="N23" s="484"/>
      <c r="O23" s="484"/>
      <c r="P23" s="484" t="str">
        <f>IF(作業員の選択!$C$14="","",VLOOKUP(作業員の選択!$C$14,基本データ!$A$11:$AH$50,31,FALSE))</f>
        <v>厚生年金</v>
      </c>
      <c r="Q23" s="484"/>
      <c r="R23" s="484"/>
      <c r="S23" s="484"/>
      <c r="T23" s="484"/>
      <c r="U23" s="484"/>
      <c r="V23" s="484"/>
      <c r="W23" s="484"/>
      <c r="X23" s="484"/>
      <c r="Y23" s="484" t="str">
        <f>IF(作業員の選択!$C$14="","",VLOOKUP(作業員の選択!$C$14,基本データ!$A$11:$AH$50,33,FALSE))</f>
        <v>　　</v>
      </c>
      <c r="Z23" s="484"/>
      <c r="AA23" s="484"/>
      <c r="AB23" s="484"/>
      <c r="AC23" s="484"/>
      <c r="AD23" s="484"/>
      <c r="AE23" s="484"/>
      <c r="AF23" s="484"/>
      <c r="AG23" s="484"/>
    </row>
    <row r="24" spans="1:33" ht="27.95" customHeight="1" x14ac:dyDescent="0.15">
      <c r="A24" s="20"/>
      <c r="B24" s="534"/>
      <c r="C24" s="538" t="str">
        <f>IF(作業員の選択!$C$14="","",VLOOKUP(作業員の選択!$C$14,基本データ!$A$11:$AH$50,1,FALSE))</f>
        <v>白井　四郎</v>
      </c>
      <c r="D24" s="539"/>
      <c r="E24" s="539"/>
      <c r="F24" s="539"/>
      <c r="G24" s="540"/>
      <c r="H24" s="491">
        <f>IF(作業員の選択!$C$14="","",VLOOKUP(作業員の選択!$C$14,基本データ!$A$11:$AH$50,30,FALSE))</f>
        <v>4</v>
      </c>
      <c r="I24" s="491"/>
      <c r="J24" s="491"/>
      <c r="K24" s="491"/>
      <c r="L24" s="491"/>
      <c r="M24" s="491"/>
      <c r="N24" s="491"/>
      <c r="O24" s="491"/>
      <c r="P24" s="491" t="s">
        <v>405</v>
      </c>
      <c r="Q24" s="491"/>
      <c r="R24" s="491"/>
      <c r="S24" s="491"/>
      <c r="T24" s="491"/>
      <c r="U24" s="491"/>
      <c r="V24" s="491"/>
      <c r="W24" s="491"/>
      <c r="X24" s="491"/>
      <c r="Y24" s="491">
        <f>IF(作業員の選択!$C$14="","",VLOOKUP(作業員の選択!$C$14,基本データ!$A$11:$AH$50,34,FALSE))</f>
        <v>1004</v>
      </c>
      <c r="Z24" s="491"/>
      <c r="AA24" s="491"/>
      <c r="AB24" s="491"/>
      <c r="AC24" s="491"/>
      <c r="AD24" s="491"/>
      <c r="AE24" s="491"/>
      <c r="AF24" s="491"/>
      <c r="AG24" s="491"/>
    </row>
    <row r="25" spans="1:33" ht="15.95" customHeight="1" x14ac:dyDescent="0.15">
      <c r="A25" s="20"/>
      <c r="B25" s="532">
        <v>5</v>
      </c>
      <c r="C25" s="535" t="str">
        <f>IF(作業員の選択!$C$15="","",VLOOKUP(作業員の選択!$C$15,基本データ!$A$11:$AH$50,2,FALSE))</f>
        <v>しらい　ごろう</v>
      </c>
      <c r="D25" s="536"/>
      <c r="E25" s="536"/>
      <c r="F25" s="536"/>
      <c r="G25" s="541"/>
      <c r="H25" s="484" t="str">
        <f>IF(作業員の選択!$C$15="","",VLOOKUP(作業員の選択!$C$15,基本データ!$A$11:$AH$50,29,FALSE))</f>
        <v>健康保険組合</v>
      </c>
      <c r="I25" s="484"/>
      <c r="J25" s="484"/>
      <c r="K25" s="484"/>
      <c r="L25" s="484"/>
      <c r="M25" s="484"/>
      <c r="N25" s="484"/>
      <c r="O25" s="484"/>
      <c r="P25" s="484" t="str">
        <f>IF(作業員の選択!$C$15="","",VLOOKUP(作業員の選択!$C$15,基本データ!$A$11:$AH$50,31,FALSE))</f>
        <v>厚生年金</v>
      </c>
      <c r="Q25" s="484"/>
      <c r="R25" s="484"/>
      <c r="S25" s="484"/>
      <c r="T25" s="484"/>
      <c r="U25" s="484"/>
      <c r="V25" s="484"/>
      <c r="W25" s="484"/>
      <c r="X25" s="484"/>
      <c r="Y25" s="484" t="str">
        <f>IF(作業員の選択!$C$15="","",VLOOKUP(作業員の選択!$C$15,基本データ!$A$11:$AH$50,33,FALSE))</f>
        <v>　　</v>
      </c>
      <c r="Z25" s="484"/>
      <c r="AA25" s="484"/>
      <c r="AB25" s="484"/>
      <c r="AC25" s="484"/>
      <c r="AD25" s="484"/>
      <c r="AE25" s="484"/>
      <c r="AF25" s="484"/>
      <c r="AG25" s="484"/>
    </row>
    <row r="26" spans="1:33" ht="27.95" customHeight="1" x14ac:dyDescent="0.15">
      <c r="A26" s="20"/>
      <c r="B26" s="534"/>
      <c r="C26" s="538" t="str">
        <f>IF(作業員の選択!$C$15="","",VLOOKUP(作業員の選択!$C$15,基本データ!$A$11:$AH$50,1,FALSE))</f>
        <v>白井　五郎</v>
      </c>
      <c r="D26" s="539"/>
      <c r="E26" s="539"/>
      <c r="F26" s="539"/>
      <c r="G26" s="540"/>
      <c r="H26" s="491">
        <f>IF(作業員の選択!$C$15="","",VLOOKUP(作業員の選択!$C$15,基本データ!$A$11:$AH$50,30,FALSE))</f>
        <v>5</v>
      </c>
      <c r="I26" s="491"/>
      <c r="J26" s="491"/>
      <c r="K26" s="491"/>
      <c r="L26" s="491"/>
      <c r="M26" s="491"/>
      <c r="N26" s="491"/>
      <c r="O26" s="491"/>
      <c r="P26" s="491" t="s">
        <v>405</v>
      </c>
      <c r="Q26" s="491"/>
      <c r="R26" s="491"/>
      <c r="S26" s="491"/>
      <c r="T26" s="491"/>
      <c r="U26" s="491"/>
      <c r="V26" s="491"/>
      <c r="W26" s="491"/>
      <c r="X26" s="491"/>
      <c r="Y26" s="491">
        <f>IF(作業員の選択!$C$15="","",VLOOKUP(作業員の選択!$C$15,基本データ!$A$11:$AH$50,34,FALSE))</f>
        <v>1005</v>
      </c>
      <c r="Z26" s="491"/>
      <c r="AA26" s="491"/>
      <c r="AB26" s="491"/>
      <c r="AC26" s="491"/>
      <c r="AD26" s="491"/>
      <c r="AE26" s="491"/>
      <c r="AF26" s="491"/>
      <c r="AG26" s="491"/>
    </row>
    <row r="27" spans="1:33" ht="15.95" customHeight="1" x14ac:dyDescent="0.15">
      <c r="A27" s="20"/>
      <c r="B27" s="532">
        <v>6</v>
      </c>
      <c r="C27" s="535" t="str">
        <f>IF(作業員の選択!$C$16="","",VLOOKUP(作業員の選択!$C$16,基本データ!$A$11:$AH$50,2,FALSE))</f>
        <v>しらい　ろくろう</v>
      </c>
      <c r="D27" s="536"/>
      <c r="E27" s="536"/>
      <c r="F27" s="536"/>
      <c r="G27" s="541"/>
      <c r="H27" s="484" t="str">
        <f>IF(作業員の選択!$C$16="","",VLOOKUP(作業員の選択!$C$16,基本データ!$A$11:$AH$50,29,FALSE))</f>
        <v>健康保険組合</v>
      </c>
      <c r="I27" s="484"/>
      <c r="J27" s="484"/>
      <c r="K27" s="484"/>
      <c r="L27" s="484"/>
      <c r="M27" s="484"/>
      <c r="N27" s="484"/>
      <c r="O27" s="484"/>
      <c r="P27" s="484" t="str">
        <f>IF(作業員の選択!$C$16="","",VLOOKUP(作業員の選択!$C$16,基本データ!$A$11:$AH$50,31,FALSE))</f>
        <v>厚生年金</v>
      </c>
      <c r="Q27" s="484"/>
      <c r="R27" s="484"/>
      <c r="S27" s="484"/>
      <c r="T27" s="484"/>
      <c r="U27" s="484"/>
      <c r="V27" s="484"/>
      <c r="W27" s="484"/>
      <c r="X27" s="484"/>
      <c r="Y27" s="484" t="str">
        <f>IF(作業員の選択!$C$16="","",VLOOKUP(作業員の選択!$C$16,基本データ!$A$11:$AH$50,33,FALSE))</f>
        <v>　　</v>
      </c>
      <c r="Z27" s="484"/>
      <c r="AA27" s="484"/>
      <c r="AB27" s="484"/>
      <c r="AC27" s="484"/>
      <c r="AD27" s="484"/>
      <c r="AE27" s="484"/>
      <c r="AF27" s="484"/>
      <c r="AG27" s="484"/>
    </row>
    <row r="28" spans="1:33" ht="27.95" customHeight="1" x14ac:dyDescent="0.15">
      <c r="A28" s="20"/>
      <c r="B28" s="534"/>
      <c r="C28" s="538" t="str">
        <f>IF(作業員の選択!$C$16="","",VLOOKUP(作業員の選択!$C$16,基本データ!$A$11:$AH$50,1,FALSE))</f>
        <v>白井　六郎</v>
      </c>
      <c r="D28" s="539"/>
      <c r="E28" s="539"/>
      <c r="F28" s="539"/>
      <c r="G28" s="540"/>
      <c r="H28" s="491">
        <f>IF(作業員の選択!$C$16="","",VLOOKUP(作業員の選択!$C$16,基本データ!$A$11:$AH$50,30,FALSE))</f>
        <v>6</v>
      </c>
      <c r="I28" s="491"/>
      <c r="J28" s="491"/>
      <c r="K28" s="491"/>
      <c r="L28" s="491"/>
      <c r="M28" s="491"/>
      <c r="N28" s="491"/>
      <c r="O28" s="491"/>
      <c r="P28" s="491" t="s">
        <v>405</v>
      </c>
      <c r="Q28" s="491"/>
      <c r="R28" s="491"/>
      <c r="S28" s="491"/>
      <c r="T28" s="491"/>
      <c r="U28" s="491"/>
      <c r="V28" s="491"/>
      <c r="W28" s="491"/>
      <c r="X28" s="491"/>
      <c r="Y28" s="491">
        <f>IF(作業員の選択!$C$16="","",VLOOKUP(作業員の選択!$C$16,基本データ!$A$11:$AH$50,34,FALSE))</f>
        <v>1006</v>
      </c>
      <c r="Z28" s="491"/>
      <c r="AA28" s="491"/>
      <c r="AB28" s="491"/>
      <c r="AC28" s="491"/>
      <c r="AD28" s="491"/>
      <c r="AE28" s="491"/>
      <c r="AF28" s="491"/>
      <c r="AG28" s="491"/>
    </row>
    <row r="29" spans="1:33" ht="15.95" customHeight="1" x14ac:dyDescent="0.15">
      <c r="A29" s="20"/>
      <c r="B29" s="532">
        <v>7</v>
      </c>
      <c r="C29" s="535" t="str">
        <f>IF(作業員の選択!$C$17="","",VLOOKUP(作業員の選択!$C$17,基本データ!$A$11:$AH$50,2,FALSE))</f>
        <v>しらい　ななろう</v>
      </c>
      <c r="D29" s="536"/>
      <c r="E29" s="536"/>
      <c r="F29" s="536"/>
      <c r="G29" s="541"/>
      <c r="H29" s="484" t="str">
        <f>IF(作業員の選択!$C$17="","",VLOOKUP(作業員の選択!$C$17,基本データ!$A$11:$AH$50,29,FALSE))</f>
        <v>健康保険組合</v>
      </c>
      <c r="I29" s="484"/>
      <c r="J29" s="484"/>
      <c r="K29" s="484"/>
      <c r="L29" s="484"/>
      <c r="M29" s="484"/>
      <c r="N29" s="484"/>
      <c r="O29" s="484"/>
      <c r="P29" s="484" t="str">
        <f>IF(作業員の選択!$C$17="","",VLOOKUP(作業員の選択!$C$17,基本データ!$A$11:$AH$50,31,FALSE))</f>
        <v>厚生年金</v>
      </c>
      <c r="Q29" s="484"/>
      <c r="R29" s="484"/>
      <c r="S29" s="484"/>
      <c r="T29" s="484"/>
      <c r="U29" s="484"/>
      <c r="V29" s="484"/>
      <c r="W29" s="484"/>
      <c r="X29" s="484"/>
      <c r="Y29" s="484" t="str">
        <f>IF(作業員の選択!$C$17="","",VLOOKUP(作業員の選択!$C$17,基本データ!$A$11:$AH$50,33,FALSE))</f>
        <v>　　</v>
      </c>
      <c r="Z29" s="484"/>
      <c r="AA29" s="484"/>
      <c r="AB29" s="484"/>
      <c r="AC29" s="484"/>
      <c r="AD29" s="484"/>
      <c r="AE29" s="484"/>
      <c r="AF29" s="484"/>
      <c r="AG29" s="484"/>
    </row>
    <row r="30" spans="1:33" ht="27.95" customHeight="1" x14ac:dyDescent="0.15">
      <c r="A30" s="20"/>
      <c r="B30" s="534"/>
      <c r="C30" s="538" t="str">
        <f>IF(作業員の選択!$C$17="","",VLOOKUP(作業員の選択!$C$17,基本データ!$A$11:$AH$50,1,FALSE))</f>
        <v>白井　七郎</v>
      </c>
      <c r="D30" s="539"/>
      <c r="E30" s="539"/>
      <c r="F30" s="539"/>
      <c r="G30" s="540"/>
      <c r="H30" s="491">
        <f>IF(作業員の選択!$C$17="","",VLOOKUP(作業員の選択!$C$17,基本データ!$A$11:$AH$50,30,FALSE))</f>
        <v>7</v>
      </c>
      <c r="I30" s="491"/>
      <c r="J30" s="491"/>
      <c r="K30" s="491"/>
      <c r="L30" s="491"/>
      <c r="M30" s="491"/>
      <c r="N30" s="491"/>
      <c r="O30" s="491"/>
      <c r="P30" s="491" t="s">
        <v>405</v>
      </c>
      <c r="Q30" s="491"/>
      <c r="R30" s="491"/>
      <c r="S30" s="491"/>
      <c r="T30" s="491"/>
      <c r="U30" s="491"/>
      <c r="V30" s="491"/>
      <c r="W30" s="491"/>
      <c r="X30" s="491"/>
      <c r="Y30" s="491">
        <f>IF(作業員の選択!$C$17="","",VLOOKUP(作業員の選択!$C$17,基本データ!$A$11:$AH$50,34,FALSE))</f>
        <v>1007</v>
      </c>
      <c r="Z30" s="491"/>
      <c r="AA30" s="491"/>
      <c r="AB30" s="491"/>
      <c r="AC30" s="491"/>
      <c r="AD30" s="491"/>
      <c r="AE30" s="491"/>
      <c r="AF30" s="491"/>
      <c r="AG30" s="491"/>
    </row>
    <row r="31" spans="1:33" ht="15.95" customHeight="1" x14ac:dyDescent="0.15">
      <c r="A31" s="20"/>
      <c r="B31" s="532">
        <v>8</v>
      </c>
      <c r="C31" s="535" t="str">
        <f>IF(作業員の選択!$C$18="","",VLOOKUP(作業員の選択!$C$18,基本データ!$A$11:$AH$50,2,FALSE))</f>
        <v>しらい　はちろう</v>
      </c>
      <c r="D31" s="536"/>
      <c r="E31" s="536"/>
      <c r="F31" s="536"/>
      <c r="G31" s="541"/>
      <c r="H31" s="484" t="str">
        <f>IF(作業員の選択!$C$18="","",VLOOKUP(作業員の選択!$C$18,基本データ!$A$11:$AH$50,29,FALSE))</f>
        <v>健康保険組合</v>
      </c>
      <c r="I31" s="484"/>
      <c r="J31" s="484"/>
      <c r="K31" s="484"/>
      <c r="L31" s="484"/>
      <c r="M31" s="484"/>
      <c r="N31" s="484"/>
      <c r="O31" s="484"/>
      <c r="P31" s="484" t="str">
        <f>IF(作業員の選択!$C$18="","",VLOOKUP(作業員の選択!$C$18,基本データ!$A$11:$AH$50,31,FALSE))</f>
        <v>厚生年金</v>
      </c>
      <c r="Q31" s="484"/>
      <c r="R31" s="484"/>
      <c r="S31" s="484"/>
      <c r="T31" s="484"/>
      <c r="U31" s="484"/>
      <c r="V31" s="484"/>
      <c r="W31" s="484"/>
      <c r="X31" s="484"/>
      <c r="Y31" s="484" t="str">
        <f>IF(作業員の選択!$C$18="","",VLOOKUP(作業員の選択!$C$18,基本データ!$A$11:$AH$50,33,FALSE))</f>
        <v>　　</v>
      </c>
      <c r="Z31" s="484"/>
      <c r="AA31" s="484"/>
      <c r="AB31" s="484"/>
      <c r="AC31" s="484"/>
      <c r="AD31" s="484"/>
      <c r="AE31" s="484"/>
      <c r="AF31" s="484"/>
      <c r="AG31" s="484"/>
    </row>
    <row r="32" spans="1:33" ht="27.95" customHeight="1" x14ac:dyDescent="0.15">
      <c r="A32" s="20"/>
      <c r="B32" s="534"/>
      <c r="C32" s="538" t="str">
        <f>IF(作業員の選択!$C$18="","",VLOOKUP(作業員の選択!$C$18,基本データ!$A$11:$AH$50,1,FALSE))</f>
        <v>白井　八郎</v>
      </c>
      <c r="D32" s="539"/>
      <c r="E32" s="539"/>
      <c r="F32" s="539"/>
      <c r="G32" s="540"/>
      <c r="H32" s="491">
        <f>IF(作業員の選択!$C$18="","",VLOOKUP(作業員の選択!$C$18,基本データ!$A$11:$AH$50,30,FALSE))</f>
        <v>8</v>
      </c>
      <c r="I32" s="491"/>
      <c r="J32" s="491"/>
      <c r="K32" s="491"/>
      <c r="L32" s="491"/>
      <c r="M32" s="491"/>
      <c r="N32" s="491"/>
      <c r="O32" s="491"/>
      <c r="P32" s="491" t="s">
        <v>405</v>
      </c>
      <c r="Q32" s="491"/>
      <c r="R32" s="491"/>
      <c r="S32" s="491"/>
      <c r="T32" s="491"/>
      <c r="U32" s="491"/>
      <c r="V32" s="491"/>
      <c r="W32" s="491"/>
      <c r="X32" s="491"/>
      <c r="Y32" s="488">
        <f>IF(作業員の選択!$C$18="","",VLOOKUP(作業員の選択!$C$18,基本データ!$A$11:$AH$50,34,FALSE))</f>
        <v>1008</v>
      </c>
      <c r="Z32" s="489"/>
      <c r="AA32" s="489"/>
      <c r="AB32" s="489"/>
      <c r="AC32" s="489"/>
      <c r="AD32" s="489"/>
      <c r="AE32" s="489"/>
      <c r="AF32" s="489"/>
      <c r="AG32" s="490"/>
    </row>
    <row r="33" spans="1:33" ht="15.95" customHeight="1" x14ac:dyDescent="0.15">
      <c r="A33" s="20"/>
      <c r="B33" s="532">
        <v>9</v>
      </c>
      <c r="C33" s="535" t="str">
        <f>IF(作業員の選択!$C$19="","",VLOOKUP(作業員の選択!$C$19,基本データ!$A$11:$AH$50,2,FALSE))</f>
        <v>しらい　くろう</v>
      </c>
      <c r="D33" s="536"/>
      <c r="E33" s="536"/>
      <c r="F33" s="536"/>
      <c r="G33" s="541"/>
      <c r="H33" s="484" t="str">
        <f>IF(作業員の選択!$C$19="","",VLOOKUP(作業員の選択!$C$19,基本データ!$A$11:$AH$50,29,FALSE))</f>
        <v>健康保険組合</v>
      </c>
      <c r="I33" s="484"/>
      <c r="J33" s="484"/>
      <c r="K33" s="484"/>
      <c r="L33" s="484"/>
      <c r="M33" s="484"/>
      <c r="N33" s="484"/>
      <c r="O33" s="484"/>
      <c r="P33" s="484" t="str">
        <f>IF(作業員の選択!$C$19="","",VLOOKUP(作業員の選択!$C$19,基本データ!$A$11:$AH$50,31,FALSE))</f>
        <v>受給者</v>
      </c>
      <c r="Q33" s="484"/>
      <c r="R33" s="484"/>
      <c r="S33" s="484"/>
      <c r="T33" s="484"/>
      <c r="U33" s="484"/>
      <c r="V33" s="484"/>
      <c r="W33" s="484"/>
      <c r="X33" s="484"/>
      <c r="Y33" s="484" t="str">
        <f>IF(作業員の選択!$C$19="","",VLOOKUP(作業員の選択!$C$19,基本データ!$A$11:$AH$50,33,FALSE))</f>
        <v>日雇保険</v>
      </c>
      <c r="Z33" s="484"/>
      <c r="AA33" s="484"/>
      <c r="AB33" s="484"/>
      <c r="AC33" s="484"/>
      <c r="AD33" s="484"/>
      <c r="AE33" s="484"/>
      <c r="AF33" s="484"/>
      <c r="AG33" s="484"/>
    </row>
    <row r="34" spans="1:33" ht="27.95" customHeight="1" x14ac:dyDescent="0.15">
      <c r="A34" s="20"/>
      <c r="B34" s="534"/>
      <c r="C34" s="538" t="str">
        <f>IF(作業員の選択!$C$19="","",VLOOKUP(作業員の選択!$C$19,基本データ!$A$11:$AH$50,1,FALSE))</f>
        <v>白井　九郎</v>
      </c>
      <c r="D34" s="539"/>
      <c r="E34" s="539"/>
      <c r="F34" s="539"/>
      <c r="G34" s="540"/>
      <c r="H34" s="491">
        <f>IF(作業員の選択!$C$19="","",VLOOKUP(作業員の選択!$C$19,基本データ!$A$11:$AH$50,30,FALSE))</f>
        <v>9</v>
      </c>
      <c r="I34" s="491"/>
      <c r="J34" s="491"/>
      <c r="K34" s="491"/>
      <c r="L34" s="491"/>
      <c r="M34" s="491"/>
      <c r="N34" s="491"/>
      <c r="O34" s="491"/>
      <c r="P34" s="491" t="s">
        <v>405</v>
      </c>
      <c r="Q34" s="491"/>
      <c r="R34" s="491"/>
      <c r="S34" s="491"/>
      <c r="T34" s="491"/>
      <c r="U34" s="491"/>
      <c r="V34" s="491"/>
      <c r="W34" s="491"/>
      <c r="X34" s="491"/>
      <c r="Y34" s="491">
        <f>IF(作業員の選択!$C$19="","",VLOOKUP(作業員の選択!$C$19,基本データ!$A$11:$AH$50,34,FALSE))</f>
        <v>1009</v>
      </c>
      <c r="Z34" s="491"/>
      <c r="AA34" s="491"/>
      <c r="AB34" s="491"/>
      <c r="AC34" s="491"/>
      <c r="AD34" s="491"/>
      <c r="AE34" s="491"/>
      <c r="AF34" s="491"/>
      <c r="AG34" s="491"/>
    </row>
    <row r="35" spans="1:33" ht="15.95" customHeight="1" x14ac:dyDescent="0.15">
      <c r="A35" s="20"/>
      <c r="B35" s="532">
        <v>10</v>
      </c>
      <c r="C35" s="535" t="str">
        <f>IF(作業員の選択!$C$20="","",VLOOKUP(作業員の選択!$C$20,基本データ!$A$11:$AH$50,2,FALSE))</f>
        <v>しらい　じゅうろう</v>
      </c>
      <c r="D35" s="536"/>
      <c r="E35" s="536"/>
      <c r="F35" s="536"/>
      <c r="G35" s="541"/>
      <c r="H35" s="484" t="str">
        <f>IF(作業員の選択!$C$20="","",VLOOKUP(作業員の選択!$C$20,基本データ!$A$11:$AH$50,29,FALSE))</f>
        <v>健康保険組合</v>
      </c>
      <c r="I35" s="484"/>
      <c r="J35" s="484"/>
      <c r="K35" s="484"/>
      <c r="L35" s="484"/>
      <c r="M35" s="484"/>
      <c r="N35" s="484"/>
      <c r="O35" s="484"/>
      <c r="P35" s="484" t="str">
        <f>IF(作業員の選択!$C$20="","",VLOOKUP(作業員の選択!$C$20,基本データ!$A$11:$AH$50,31,FALSE))</f>
        <v>受給者</v>
      </c>
      <c r="Q35" s="484"/>
      <c r="R35" s="484"/>
      <c r="S35" s="484"/>
      <c r="T35" s="484"/>
      <c r="U35" s="484"/>
      <c r="V35" s="484"/>
      <c r="W35" s="484"/>
      <c r="X35" s="484"/>
      <c r="Y35" s="484" t="str">
        <f>IF(作業員の選択!$C$20="","",VLOOKUP(作業員の選択!$C$20,基本データ!$A$11:$AH$50,33,FALSE))</f>
        <v>日雇保険</v>
      </c>
      <c r="Z35" s="484"/>
      <c r="AA35" s="484"/>
      <c r="AB35" s="484"/>
      <c r="AC35" s="484"/>
      <c r="AD35" s="484"/>
      <c r="AE35" s="484"/>
      <c r="AF35" s="484"/>
      <c r="AG35" s="484"/>
    </row>
    <row r="36" spans="1:33" ht="27.95" customHeight="1" x14ac:dyDescent="0.15">
      <c r="A36" s="20"/>
      <c r="B36" s="533"/>
      <c r="C36" s="485" t="str">
        <f>IF(作業員の選択!$C$20="","",VLOOKUP(作業員の選択!$C$20,基本データ!$A$11:$AH$50,1,FALSE))</f>
        <v>白井　十郎</v>
      </c>
      <c r="D36" s="486"/>
      <c r="E36" s="486"/>
      <c r="F36" s="486"/>
      <c r="G36" s="487"/>
      <c r="H36" s="491">
        <f>IF(作業員の選択!$C$20="","",VLOOKUP(作業員の選択!$C$20,基本データ!$A$11:$AH$50,30,FALSE))</f>
        <v>10</v>
      </c>
      <c r="I36" s="491"/>
      <c r="J36" s="491"/>
      <c r="K36" s="491"/>
      <c r="L36" s="491"/>
      <c r="M36" s="491"/>
      <c r="N36" s="491"/>
      <c r="O36" s="491"/>
      <c r="P36" s="491" t="s">
        <v>405</v>
      </c>
      <c r="Q36" s="491"/>
      <c r="R36" s="491"/>
      <c r="S36" s="491"/>
      <c r="T36" s="491"/>
      <c r="U36" s="491"/>
      <c r="V36" s="491"/>
      <c r="W36" s="491"/>
      <c r="X36" s="491"/>
      <c r="Y36" s="491">
        <f>IF(作業員の選択!$C$20="","",VLOOKUP(作業員の選択!$C$20,基本データ!$A$11:$AH$50,34,FALSE))</f>
        <v>1010</v>
      </c>
      <c r="Z36" s="491"/>
      <c r="AA36" s="491"/>
      <c r="AB36" s="491"/>
      <c r="AC36" s="491"/>
      <c r="AD36" s="491"/>
      <c r="AE36" s="491"/>
      <c r="AF36" s="491"/>
      <c r="AG36" s="491"/>
    </row>
    <row r="37" spans="1:33" x14ac:dyDescent="0.15">
      <c r="A37" s="18"/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6" customFormat="1" ht="134.25" customHeight="1" x14ac:dyDescent="0.15">
      <c r="A38" s="18"/>
      <c r="B38" s="493" t="s">
        <v>1</v>
      </c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8" t="s">
        <v>0</v>
      </c>
    </row>
    <row r="39" spans="1:33" ht="14.25" customHeight="1" x14ac:dyDescent="0.2">
      <c r="A39" s="39"/>
      <c r="B39" s="464" t="s">
        <v>23</v>
      </c>
      <c r="C39" s="465"/>
      <c r="D39" s="465"/>
      <c r="E39" s="465"/>
      <c r="F39" s="466"/>
      <c r="G39" s="39"/>
      <c r="H39" s="39"/>
      <c r="I39" s="38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0"/>
      <c r="AG39" s="20"/>
    </row>
    <row r="40" spans="1:33" ht="13.5" customHeight="1" x14ac:dyDescent="0.15">
      <c r="A40" s="39"/>
      <c r="B40" s="467"/>
      <c r="C40" s="468"/>
      <c r="D40" s="468"/>
      <c r="E40" s="468"/>
      <c r="F40" s="469"/>
      <c r="G40" s="39"/>
      <c r="H40" s="39"/>
      <c r="I40" s="38"/>
      <c r="T40" s="470" t="s">
        <v>22</v>
      </c>
      <c r="U40" s="471"/>
      <c r="V40" s="471"/>
      <c r="W40" s="472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</row>
    <row r="41" spans="1:33" ht="13.5" customHeight="1" x14ac:dyDescent="0.15">
      <c r="A41" s="20"/>
      <c r="G41" s="20"/>
      <c r="H41" s="20"/>
      <c r="I41" s="20"/>
      <c r="T41" s="473"/>
      <c r="U41" s="474"/>
      <c r="V41" s="474"/>
      <c r="W41" s="475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</row>
    <row r="42" spans="1:33" ht="17.25" customHeight="1" x14ac:dyDescent="0.2">
      <c r="A42" s="31"/>
      <c r="O42" s="34"/>
      <c r="P42" s="34"/>
      <c r="Q42" s="34"/>
      <c r="R42" s="34"/>
      <c r="S42" s="34"/>
      <c r="T42" s="34"/>
      <c r="U42" s="477" t="s">
        <v>21</v>
      </c>
      <c r="V42" s="477"/>
      <c r="W42" s="477"/>
      <c r="X42" s="477"/>
      <c r="Y42" s="478">
        <f>IF(作業員の選択!$G$20="","令和  年  月  日",作業員の選択!$G$20)</f>
        <v>44197</v>
      </c>
      <c r="Z42" s="478"/>
      <c r="AA42" s="478"/>
      <c r="AB42" s="478"/>
      <c r="AC42" s="478"/>
      <c r="AD42" s="478"/>
      <c r="AE42" s="478"/>
      <c r="AF42" s="478"/>
      <c r="AG42" s="478"/>
    </row>
    <row r="43" spans="1:33" ht="17.25" customHeight="1" x14ac:dyDescent="0.2">
      <c r="A43" s="31"/>
      <c r="B43" s="31"/>
      <c r="C43" s="31"/>
      <c r="D43" s="31"/>
      <c r="E43" s="30"/>
      <c r="F43" s="30"/>
      <c r="G43" s="521" t="s">
        <v>20</v>
      </c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34"/>
      <c r="X43" s="34"/>
      <c r="Y43" s="37"/>
      <c r="Z43" s="37"/>
      <c r="AA43" s="37"/>
      <c r="AB43" s="36"/>
      <c r="AC43" s="35"/>
      <c r="AD43" s="36"/>
      <c r="AE43" s="35"/>
      <c r="AF43" s="36"/>
      <c r="AG43" s="35"/>
    </row>
    <row r="44" spans="1:33" ht="17.25" customHeight="1" x14ac:dyDescent="0.2">
      <c r="A44" s="31"/>
      <c r="B44" s="31"/>
      <c r="C44" s="31"/>
      <c r="D44" s="31"/>
      <c r="E44" s="30"/>
      <c r="F44" s="3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34"/>
      <c r="X44" s="34"/>
      <c r="Y44" s="31"/>
      <c r="Z44" s="31"/>
      <c r="AA44" s="31"/>
      <c r="AB44" s="20"/>
      <c r="AC44" s="20"/>
      <c r="AD44" s="20"/>
      <c r="AE44" s="20"/>
      <c r="AF44" s="20"/>
      <c r="AG44" s="20"/>
    </row>
    <row r="45" spans="1:33" ht="21" customHeight="1" x14ac:dyDescent="0.15">
      <c r="A45" s="9"/>
      <c r="B45" s="9"/>
      <c r="C45" s="9"/>
      <c r="D45" s="14"/>
      <c r="E45" s="14"/>
      <c r="F45" s="14"/>
      <c r="G45" s="14"/>
      <c r="H45" s="14"/>
      <c r="I45" s="14"/>
      <c r="J45" s="33" t="s">
        <v>15</v>
      </c>
      <c r="K45" s="522">
        <f ca="1">IF(作業員の選択!G55="",TODAY(),作業員の選択!G55)</f>
        <v>44440</v>
      </c>
      <c r="L45" s="522"/>
      <c r="M45" s="522"/>
      <c r="N45" s="522"/>
      <c r="O45" s="522"/>
      <c r="P45" s="522"/>
      <c r="Q45" s="522"/>
      <c r="R45" s="523" t="s">
        <v>18</v>
      </c>
      <c r="S45" s="523"/>
      <c r="T45" s="523"/>
      <c r="U45" s="523"/>
      <c r="V45" s="32"/>
      <c r="W45" s="32"/>
      <c r="X45" s="31"/>
      <c r="Y45" s="31"/>
      <c r="Z45" s="31"/>
      <c r="AA45" s="31"/>
      <c r="AB45" s="20"/>
      <c r="AC45" s="20"/>
      <c r="AD45" s="20"/>
      <c r="AE45" s="20"/>
      <c r="AF45" s="20"/>
      <c r="AG45" s="20"/>
    </row>
    <row r="46" spans="1:33" ht="17.25" x14ac:dyDescent="0.15">
      <c r="F46" s="30"/>
      <c r="G46" s="30"/>
      <c r="H46" s="30"/>
      <c r="I46" s="30"/>
      <c r="J46" s="30"/>
      <c r="K46" s="30"/>
      <c r="M46" s="20"/>
      <c r="N46" s="20"/>
      <c r="O46" s="20"/>
      <c r="P46" s="20"/>
      <c r="Q46" s="31"/>
      <c r="R46" s="32"/>
      <c r="S46" s="31"/>
      <c r="T46" s="32"/>
      <c r="U46" s="31"/>
      <c r="V46" s="32"/>
      <c r="W46" s="32"/>
      <c r="X46" s="31"/>
      <c r="Y46" s="31"/>
      <c r="Z46" s="31"/>
      <c r="AA46" s="31"/>
      <c r="AB46" s="20"/>
      <c r="AC46" s="20"/>
      <c r="AD46" s="20"/>
      <c r="AE46" s="20"/>
      <c r="AF46" s="20"/>
      <c r="AG46" s="20"/>
    </row>
    <row r="47" spans="1:33" ht="20.25" customHeight="1" x14ac:dyDescent="0.15">
      <c r="A47" s="524" t="s">
        <v>17</v>
      </c>
      <c r="B47" s="524"/>
      <c r="C47" s="524"/>
      <c r="D47" s="525" t="str">
        <f>作業員の選択!$G$13</f>
        <v>越路中学校電気設備工事</v>
      </c>
      <c r="E47" s="525"/>
      <c r="F47" s="525"/>
      <c r="G47" s="525"/>
      <c r="H47" s="525"/>
      <c r="I47" s="525"/>
      <c r="J47" s="525"/>
      <c r="K47" s="20"/>
      <c r="L47" s="526" t="s">
        <v>16</v>
      </c>
      <c r="M47" s="527"/>
      <c r="N47" s="527"/>
      <c r="O47" s="528" t="str">
        <f>作業員の選択!$G$23</f>
        <v>大手ゼネコン株式会社</v>
      </c>
      <c r="P47" s="528"/>
      <c r="Q47" s="528"/>
      <c r="R47" s="528"/>
      <c r="S47" s="528"/>
      <c r="T47" s="528"/>
      <c r="U47" s="26"/>
      <c r="V47" s="29" t="s">
        <v>15</v>
      </c>
      <c r="W47" s="530" t="str">
        <f>作業員の選択!$E$25</f>
        <v>二</v>
      </c>
      <c r="X47" s="530"/>
      <c r="Y47" s="28" t="s">
        <v>14</v>
      </c>
      <c r="Z47" s="27" t="s">
        <v>13</v>
      </c>
      <c r="AA47" s="528" t="str">
        <f>作業員の選択!$G$25</f>
        <v>シライ電設株式会社</v>
      </c>
      <c r="AB47" s="528"/>
      <c r="AC47" s="528"/>
      <c r="AD47" s="528"/>
      <c r="AE47" s="528"/>
      <c r="AF47" s="528"/>
      <c r="AG47" s="26"/>
    </row>
    <row r="48" spans="1:33" ht="18" customHeight="1" x14ac:dyDescent="0.15">
      <c r="A48" s="524" t="s">
        <v>12</v>
      </c>
      <c r="B48" s="524"/>
      <c r="C48" s="524"/>
      <c r="D48" s="525" t="str">
        <f>作業員の選択!$G$15</f>
        <v>白井　太郎</v>
      </c>
      <c r="E48" s="525"/>
      <c r="F48" s="525"/>
      <c r="G48" s="525"/>
      <c r="H48" s="525"/>
      <c r="I48" s="525"/>
      <c r="J48" s="50" t="s">
        <v>11</v>
      </c>
      <c r="K48" s="20"/>
      <c r="L48" s="527"/>
      <c r="M48" s="527"/>
      <c r="N48" s="527"/>
      <c r="O48" s="529"/>
      <c r="P48" s="529"/>
      <c r="Q48" s="529"/>
      <c r="R48" s="529"/>
      <c r="S48" s="529"/>
      <c r="T48" s="529"/>
      <c r="U48" s="25" t="s">
        <v>9</v>
      </c>
      <c r="V48" s="531" t="s">
        <v>10</v>
      </c>
      <c r="W48" s="531"/>
      <c r="X48" s="531"/>
      <c r="Y48" s="531"/>
      <c r="Z48" s="531"/>
      <c r="AA48" s="529"/>
      <c r="AB48" s="529"/>
      <c r="AC48" s="529"/>
      <c r="AD48" s="529"/>
      <c r="AE48" s="529"/>
      <c r="AF48" s="529"/>
      <c r="AG48" s="25" t="s">
        <v>9</v>
      </c>
    </row>
    <row r="49" spans="1:33" ht="13.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4"/>
      <c r="L49" s="23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3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5.95" customHeight="1" x14ac:dyDescent="0.15">
      <c r="A51" s="20"/>
      <c r="B51" s="502" t="s">
        <v>8</v>
      </c>
      <c r="C51" s="505" t="s">
        <v>7</v>
      </c>
      <c r="D51" s="506"/>
      <c r="E51" s="506"/>
      <c r="F51" s="506"/>
      <c r="G51" s="507"/>
      <c r="H51" s="508" t="s">
        <v>6</v>
      </c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10"/>
    </row>
    <row r="52" spans="1:33" ht="14.25" customHeight="1" x14ac:dyDescent="0.15">
      <c r="A52" s="20"/>
      <c r="B52" s="503"/>
      <c r="C52" s="514" t="s">
        <v>5</v>
      </c>
      <c r="D52" s="515"/>
      <c r="E52" s="515"/>
      <c r="F52" s="515"/>
      <c r="G52" s="516"/>
      <c r="H52" s="511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2"/>
      <c r="AG52" s="513"/>
    </row>
    <row r="53" spans="1:33" ht="14.1" customHeight="1" x14ac:dyDescent="0.15">
      <c r="A53" s="20"/>
      <c r="B53" s="503"/>
      <c r="C53" s="517"/>
      <c r="D53" s="518"/>
      <c r="E53" s="518"/>
      <c r="F53" s="518"/>
      <c r="G53" s="519"/>
      <c r="H53" s="508" t="s">
        <v>4</v>
      </c>
      <c r="I53" s="509"/>
      <c r="J53" s="509"/>
      <c r="K53" s="509"/>
      <c r="L53" s="509"/>
      <c r="M53" s="509"/>
      <c r="N53" s="509"/>
      <c r="O53" s="510"/>
      <c r="P53" s="508" t="s">
        <v>3</v>
      </c>
      <c r="Q53" s="509"/>
      <c r="R53" s="509"/>
      <c r="S53" s="509"/>
      <c r="T53" s="509"/>
      <c r="U53" s="509"/>
      <c r="V53" s="509"/>
      <c r="W53" s="509"/>
      <c r="X53" s="510"/>
      <c r="Y53" s="508" t="s">
        <v>2</v>
      </c>
      <c r="Z53" s="509"/>
      <c r="AA53" s="509"/>
      <c r="AB53" s="509"/>
      <c r="AC53" s="509"/>
      <c r="AD53" s="509"/>
      <c r="AE53" s="509"/>
      <c r="AF53" s="509"/>
      <c r="AG53" s="510"/>
    </row>
    <row r="54" spans="1:33" ht="14.1" customHeight="1" x14ac:dyDescent="0.15">
      <c r="A54" s="20"/>
      <c r="B54" s="504"/>
      <c r="C54" s="511"/>
      <c r="D54" s="512"/>
      <c r="E54" s="512"/>
      <c r="F54" s="512"/>
      <c r="G54" s="513"/>
      <c r="H54" s="511"/>
      <c r="I54" s="512"/>
      <c r="J54" s="512"/>
      <c r="K54" s="512"/>
      <c r="L54" s="512"/>
      <c r="M54" s="512"/>
      <c r="N54" s="512"/>
      <c r="O54" s="513"/>
      <c r="P54" s="511"/>
      <c r="Q54" s="512"/>
      <c r="R54" s="512"/>
      <c r="S54" s="512"/>
      <c r="T54" s="512"/>
      <c r="U54" s="512"/>
      <c r="V54" s="512"/>
      <c r="W54" s="512"/>
      <c r="X54" s="513"/>
      <c r="Y54" s="511"/>
      <c r="Z54" s="512"/>
      <c r="AA54" s="512"/>
      <c r="AB54" s="512"/>
      <c r="AC54" s="512"/>
      <c r="AD54" s="512"/>
      <c r="AE54" s="512"/>
      <c r="AF54" s="512"/>
      <c r="AG54" s="513"/>
    </row>
    <row r="55" spans="1:33" ht="15.95" customHeight="1" x14ac:dyDescent="0.15">
      <c r="A55" s="20"/>
      <c r="B55" s="532">
        <v>11</v>
      </c>
      <c r="C55" s="535" t="str">
        <f>IF(作業員の選択!$C$21="","",VLOOKUP(作業員の選択!$C$21,基本データ!$A$11:$AH$50,2,FALSE))</f>
        <v>あおやぎ　いちろう</v>
      </c>
      <c r="D55" s="536"/>
      <c r="E55" s="536"/>
      <c r="F55" s="536"/>
      <c r="G55" s="536"/>
      <c r="H55" s="537" t="str">
        <f>IF(作業員の選択!$C$21="","",VLOOKUP(作業員の選択!$C$21,基本データ!$A$11:$AH$50,29,FALSE))</f>
        <v>協会けんぽ</v>
      </c>
      <c r="I55" s="537"/>
      <c r="J55" s="537"/>
      <c r="K55" s="537"/>
      <c r="L55" s="537"/>
      <c r="M55" s="537"/>
      <c r="N55" s="537"/>
      <c r="O55" s="537"/>
      <c r="P55" s="484" t="str">
        <f>IF(作業員の選択!$C$21="","",VLOOKUP(作業員の選択!$C$21,基本データ!$A$11:$AH$50,31,FALSE))</f>
        <v>国民年金</v>
      </c>
      <c r="Q55" s="484"/>
      <c r="R55" s="484"/>
      <c r="S55" s="484"/>
      <c r="T55" s="484"/>
      <c r="U55" s="484"/>
      <c r="V55" s="484"/>
      <c r="W55" s="484"/>
      <c r="X55" s="484"/>
      <c r="Y55" s="484" t="str">
        <f>IF(作業員の選択!$C$21="","",VLOOKUP(作業員の選択!$C$21,基本データ!$A$11:$AH$50,33,FALSE))</f>
        <v>適用除外</v>
      </c>
      <c r="Z55" s="484"/>
      <c r="AA55" s="484"/>
      <c r="AB55" s="484"/>
      <c r="AC55" s="484"/>
      <c r="AD55" s="484"/>
      <c r="AE55" s="484"/>
      <c r="AF55" s="484"/>
      <c r="AG55" s="484"/>
    </row>
    <row r="56" spans="1:33" ht="27.95" customHeight="1" x14ac:dyDescent="0.15">
      <c r="A56" s="20"/>
      <c r="B56" s="534"/>
      <c r="C56" s="538" t="str">
        <f>IF(作業員の選択!$C$21="","",VLOOKUP(作業員の選択!$C$21,基本データ!$A$11:$AH$50,1,FALSE))</f>
        <v>青柳　一郎</v>
      </c>
      <c r="D56" s="539"/>
      <c r="E56" s="539"/>
      <c r="F56" s="539"/>
      <c r="G56" s="540"/>
      <c r="H56" s="491">
        <f>IF(作業員の選択!$C$21="","",VLOOKUP(作業員の選択!$C$21,基本データ!$A$11:$AH$50,30,FALSE))</f>
        <v>11</v>
      </c>
      <c r="I56" s="491"/>
      <c r="J56" s="491"/>
      <c r="K56" s="491"/>
      <c r="L56" s="491"/>
      <c r="M56" s="491"/>
      <c r="N56" s="491"/>
      <c r="O56" s="491"/>
      <c r="P56" s="491" t="s">
        <v>405</v>
      </c>
      <c r="Q56" s="491"/>
      <c r="R56" s="491"/>
      <c r="S56" s="491"/>
      <c r="T56" s="491"/>
      <c r="U56" s="491"/>
      <c r="V56" s="491"/>
      <c r="W56" s="491"/>
      <c r="X56" s="491"/>
      <c r="Y56" s="491">
        <f>IF(作業員の選択!$C$21="","",VLOOKUP(作業員の選択!$C$21,基本データ!$A$11:$AH$50,34,FALSE))</f>
        <v>1011</v>
      </c>
      <c r="Z56" s="491"/>
      <c r="AA56" s="491"/>
      <c r="AB56" s="491"/>
      <c r="AC56" s="491"/>
      <c r="AD56" s="491"/>
      <c r="AE56" s="491"/>
      <c r="AF56" s="491"/>
      <c r="AG56" s="491"/>
    </row>
    <row r="57" spans="1:33" ht="15.95" customHeight="1" x14ac:dyDescent="0.15">
      <c r="A57" s="20"/>
      <c r="B57" s="532">
        <v>12</v>
      </c>
      <c r="C57" s="481" t="str">
        <f>IF(作業員の選択!$C$22="","",VLOOKUP(作業員の選択!$C$22,基本データ!$A$11:$AH$50,2,FALSE))</f>
        <v>あおやぎ　じろう</v>
      </c>
      <c r="D57" s="482"/>
      <c r="E57" s="482"/>
      <c r="F57" s="482"/>
      <c r="G57" s="483"/>
      <c r="H57" s="481" t="str">
        <f>IF(作業員の選択!$C$22="","",VLOOKUP(作業員の選択!$C$22,基本データ!$A$11:$AH$50,29,FALSE))</f>
        <v>協会けんぽ</v>
      </c>
      <c r="I57" s="482"/>
      <c r="J57" s="482"/>
      <c r="K57" s="482"/>
      <c r="L57" s="482"/>
      <c r="M57" s="482"/>
      <c r="N57" s="482"/>
      <c r="O57" s="483"/>
      <c r="P57" s="481" t="str">
        <f>IF(作業員の選択!$C$22="","",VLOOKUP(作業員の選択!$C$22,基本データ!$A$11:$AH$50,31,FALSE))</f>
        <v>国民年金</v>
      </c>
      <c r="Q57" s="482"/>
      <c r="R57" s="482"/>
      <c r="S57" s="482"/>
      <c r="T57" s="482"/>
      <c r="U57" s="482"/>
      <c r="V57" s="482"/>
      <c r="W57" s="482"/>
      <c r="X57" s="483"/>
      <c r="Y57" s="484">
        <f>IF(作業員の選択!$C$22="","",VLOOKUP(作業員の選択!$C$22,基本データ!$A$11:$AH$50,33,FALSE))</f>
        <v>0</v>
      </c>
      <c r="Z57" s="484"/>
      <c r="AA57" s="484"/>
      <c r="AB57" s="484"/>
      <c r="AC57" s="484"/>
      <c r="AD57" s="484"/>
      <c r="AE57" s="484"/>
      <c r="AF57" s="484"/>
      <c r="AG57" s="484"/>
    </row>
    <row r="58" spans="1:33" ht="27.95" customHeight="1" x14ac:dyDescent="0.15">
      <c r="A58" s="20"/>
      <c r="B58" s="534"/>
      <c r="C58" s="485" t="str">
        <f>IF(作業員の選択!$C$22="","",VLOOKUP(作業員の選択!$C$22,基本データ!$A$11:$AH$50,1,FALSE))</f>
        <v>青柳　次郎</v>
      </c>
      <c r="D58" s="486"/>
      <c r="E58" s="486"/>
      <c r="F58" s="486"/>
      <c r="G58" s="487"/>
      <c r="H58" s="488">
        <f>IF(作業員の選択!$C$22="","",VLOOKUP(作業員の選択!$C$22,基本データ!$A$11:$AH$50,30,FALSE))</f>
        <v>12</v>
      </c>
      <c r="I58" s="489"/>
      <c r="J58" s="489"/>
      <c r="K58" s="489"/>
      <c r="L58" s="489"/>
      <c r="M58" s="489"/>
      <c r="N58" s="489"/>
      <c r="O58" s="490"/>
      <c r="P58" s="488" t="s">
        <v>405</v>
      </c>
      <c r="Q58" s="489"/>
      <c r="R58" s="489"/>
      <c r="S58" s="489"/>
      <c r="T58" s="489"/>
      <c r="U58" s="489"/>
      <c r="V58" s="489"/>
      <c r="W58" s="489"/>
      <c r="X58" s="490"/>
      <c r="Y58" s="491">
        <f>IF(作業員の選択!$C$22="","",VLOOKUP(作業員の選択!$C$22,基本データ!$A$11:$AH$50,34,FALSE))</f>
        <v>1012</v>
      </c>
      <c r="Z58" s="491"/>
      <c r="AA58" s="491"/>
      <c r="AB58" s="491"/>
      <c r="AC58" s="491"/>
      <c r="AD58" s="491"/>
      <c r="AE58" s="491"/>
      <c r="AF58" s="491"/>
      <c r="AG58" s="491"/>
    </row>
    <row r="59" spans="1:33" ht="15.95" customHeight="1" x14ac:dyDescent="0.15">
      <c r="A59" s="20"/>
      <c r="B59" s="532">
        <v>13</v>
      </c>
      <c r="C59" s="481" t="str">
        <f>IF(作業員の選択!$C$23="","",VLOOKUP(作業員の選択!$C$23,基本データ!$A$11:$AH$50,2,FALSE))</f>
        <v>あおやぎ　さぶろう</v>
      </c>
      <c r="D59" s="482"/>
      <c r="E59" s="482"/>
      <c r="F59" s="482"/>
      <c r="G59" s="483"/>
      <c r="H59" s="481" t="str">
        <f>IF(作業員の選択!$C$23="","",VLOOKUP(作業員の選択!$C$23,基本データ!$A$11:$AH$50,29,FALSE))</f>
        <v>協会けんぽ</v>
      </c>
      <c r="I59" s="482"/>
      <c r="J59" s="482"/>
      <c r="K59" s="482"/>
      <c r="L59" s="482"/>
      <c r="M59" s="482"/>
      <c r="N59" s="482"/>
      <c r="O59" s="483"/>
      <c r="P59" s="481" t="str">
        <f>IF(作業員の選択!$C$23="","",VLOOKUP(作業員の選択!$C$23,基本データ!$A$11:$AH$50,31,FALSE))</f>
        <v>国民年金</v>
      </c>
      <c r="Q59" s="482"/>
      <c r="R59" s="482"/>
      <c r="S59" s="482"/>
      <c r="T59" s="482"/>
      <c r="U59" s="482"/>
      <c r="V59" s="482"/>
      <c r="W59" s="482"/>
      <c r="X59" s="483"/>
      <c r="Y59" s="484">
        <f>IF(作業員の選択!$C$23="","",VLOOKUP(作業員の選択!$C$23,基本データ!$A$11:$AH$50,33,FALSE))</f>
        <v>0</v>
      </c>
      <c r="Z59" s="484"/>
      <c r="AA59" s="484"/>
      <c r="AB59" s="484"/>
      <c r="AC59" s="484"/>
      <c r="AD59" s="484"/>
      <c r="AE59" s="484"/>
      <c r="AF59" s="484"/>
      <c r="AG59" s="484"/>
    </row>
    <row r="60" spans="1:33" ht="27.95" customHeight="1" x14ac:dyDescent="0.15">
      <c r="A60" s="20"/>
      <c r="B60" s="534"/>
      <c r="C60" s="485" t="str">
        <f>IF(作業員の選択!$C$23="","",VLOOKUP(作業員の選択!$C$23,基本データ!$A$11:$AH$50,1,FALSE))</f>
        <v>青柳　三郎</v>
      </c>
      <c r="D60" s="486"/>
      <c r="E60" s="486"/>
      <c r="F60" s="486"/>
      <c r="G60" s="487"/>
      <c r="H60" s="488">
        <f>IF(作業員の選択!$C$23="","",VLOOKUP(作業員の選択!$C$23,基本データ!$A$11:$AH$50,30,FALSE))</f>
        <v>13</v>
      </c>
      <c r="I60" s="489"/>
      <c r="J60" s="489"/>
      <c r="K60" s="489"/>
      <c r="L60" s="489"/>
      <c r="M60" s="489"/>
      <c r="N60" s="489"/>
      <c r="O60" s="490"/>
      <c r="P60" s="488" t="s">
        <v>405</v>
      </c>
      <c r="Q60" s="489"/>
      <c r="R60" s="489"/>
      <c r="S60" s="489"/>
      <c r="T60" s="489"/>
      <c r="U60" s="489"/>
      <c r="V60" s="489"/>
      <c r="W60" s="489"/>
      <c r="X60" s="490"/>
      <c r="Y60" s="491">
        <f>IF(作業員の選択!$C$23="","",VLOOKUP(作業員の選択!$C$23,基本データ!$A$11:$AH$50,34,FALSE))</f>
        <v>1013</v>
      </c>
      <c r="Z60" s="491"/>
      <c r="AA60" s="491"/>
      <c r="AB60" s="491"/>
      <c r="AC60" s="491"/>
      <c r="AD60" s="491"/>
      <c r="AE60" s="491"/>
      <c r="AF60" s="491"/>
      <c r="AG60" s="491"/>
    </row>
    <row r="61" spans="1:33" ht="15.95" customHeight="1" x14ac:dyDescent="0.15">
      <c r="A61" s="20"/>
      <c r="B61" s="532">
        <v>14</v>
      </c>
      <c r="C61" s="481" t="str">
        <f>IF(作業員の選択!$C$24="","",VLOOKUP(作業員の選択!$C$24,基本データ!$A$11:$AH$50,2,FALSE))</f>
        <v>あおやぎ　しろう</v>
      </c>
      <c r="D61" s="482"/>
      <c r="E61" s="482"/>
      <c r="F61" s="482"/>
      <c r="G61" s="483"/>
      <c r="H61" s="481" t="str">
        <f>IF(作業員の選択!$C$24="","",VLOOKUP(作業員の選択!$C$24,基本データ!$A$11:$AH$50,29,FALSE))</f>
        <v>協会けんぽ</v>
      </c>
      <c r="I61" s="482"/>
      <c r="J61" s="482"/>
      <c r="K61" s="482"/>
      <c r="L61" s="482"/>
      <c r="M61" s="482"/>
      <c r="N61" s="482"/>
      <c r="O61" s="483"/>
      <c r="P61" s="481" t="str">
        <f>IF(作業員の選択!$C$24="","",VLOOKUP(作業員の選択!$C$24,基本データ!$A$11:$AH$50,31,FALSE))</f>
        <v>国民年金</v>
      </c>
      <c r="Q61" s="482"/>
      <c r="R61" s="482"/>
      <c r="S61" s="482"/>
      <c r="T61" s="482"/>
      <c r="U61" s="482"/>
      <c r="V61" s="482"/>
      <c r="W61" s="482"/>
      <c r="X61" s="483"/>
      <c r="Y61" s="484">
        <f>IF(作業員の選択!$C$24="","",VLOOKUP(作業員の選択!$C$24,基本データ!$A$11:$AH$50,33,FALSE))</f>
        <v>0</v>
      </c>
      <c r="Z61" s="484"/>
      <c r="AA61" s="484"/>
      <c r="AB61" s="484"/>
      <c r="AC61" s="484"/>
      <c r="AD61" s="484"/>
      <c r="AE61" s="484"/>
      <c r="AF61" s="484"/>
      <c r="AG61" s="484"/>
    </row>
    <row r="62" spans="1:33" ht="27.95" customHeight="1" x14ac:dyDescent="0.15">
      <c r="A62" s="20"/>
      <c r="B62" s="534"/>
      <c r="C62" s="485" t="str">
        <f>IF(作業員の選択!$C$24="","",VLOOKUP(作業員の選択!$C$24,基本データ!$A$11:$AH$50,1,FALSE))</f>
        <v>青柳　四郎</v>
      </c>
      <c r="D62" s="486"/>
      <c r="E62" s="486"/>
      <c r="F62" s="486"/>
      <c r="G62" s="487"/>
      <c r="H62" s="488">
        <f>IF(作業員の選択!$C$24="","",VLOOKUP(作業員の選択!$C$24,基本データ!$A$11:$AH$50,30,FALSE))</f>
        <v>14</v>
      </c>
      <c r="I62" s="489"/>
      <c r="J62" s="489"/>
      <c r="K62" s="489"/>
      <c r="L62" s="489"/>
      <c r="M62" s="489"/>
      <c r="N62" s="489"/>
      <c r="O62" s="490"/>
      <c r="P62" s="488" t="s">
        <v>405</v>
      </c>
      <c r="Q62" s="489"/>
      <c r="R62" s="489"/>
      <c r="S62" s="489"/>
      <c r="T62" s="489"/>
      <c r="U62" s="489"/>
      <c r="V62" s="489"/>
      <c r="W62" s="489"/>
      <c r="X62" s="490"/>
      <c r="Y62" s="491">
        <f>IF(作業員の選択!$C$24="","",VLOOKUP(作業員の選択!$C$24,基本データ!$A$11:$AH$50,34,FALSE))</f>
        <v>1014</v>
      </c>
      <c r="Z62" s="491"/>
      <c r="AA62" s="491"/>
      <c r="AB62" s="491"/>
      <c r="AC62" s="491"/>
      <c r="AD62" s="491"/>
      <c r="AE62" s="491"/>
      <c r="AF62" s="491"/>
      <c r="AG62" s="491"/>
    </row>
    <row r="63" spans="1:33" ht="15.95" customHeight="1" x14ac:dyDescent="0.15">
      <c r="A63" s="20"/>
      <c r="B63" s="532">
        <v>15</v>
      </c>
      <c r="C63" s="481" t="str">
        <f>IF(作業員の選択!$C$25="","",VLOOKUP(作業員の選択!$C$25,基本データ!$A$11:$AH$50,2,FALSE))</f>
        <v>あおやぎ　ごろう</v>
      </c>
      <c r="D63" s="482"/>
      <c r="E63" s="482"/>
      <c r="F63" s="482"/>
      <c r="G63" s="483"/>
      <c r="H63" s="481" t="str">
        <f>IF(作業員の選択!$C$25="","",VLOOKUP(作業員の選択!$C$25,基本データ!$A$11:$AH$50,29,FALSE))</f>
        <v>協会けんぽ</v>
      </c>
      <c r="I63" s="482"/>
      <c r="J63" s="482"/>
      <c r="K63" s="482"/>
      <c r="L63" s="482"/>
      <c r="M63" s="482"/>
      <c r="N63" s="482"/>
      <c r="O63" s="483"/>
      <c r="P63" s="481" t="str">
        <f>IF(作業員の選択!$C$25="","",VLOOKUP(作業員の選択!$C$25,基本データ!$A$11:$AH$50,31,FALSE))</f>
        <v>国民年金</v>
      </c>
      <c r="Q63" s="482"/>
      <c r="R63" s="482"/>
      <c r="S63" s="482"/>
      <c r="T63" s="482"/>
      <c r="U63" s="482"/>
      <c r="V63" s="482"/>
      <c r="W63" s="482"/>
      <c r="X63" s="483"/>
      <c r="Y63" s="484">
        <f>IF(作業員の選択!$C$25="","",VLOOKUP(作業員の選択!$C$25,基本データ!$A$11:$AH$50,33,FALSE))</f>
        <v>0</v>
      </c>
      <c r="Z63" s="484"/>
      <c r="AA63" s="484"/>
      <c r="AB63" s="484"/>
      <c r="AC63" s="484"/>
      <c r="AD63" s="484"/>
      <c r="AE63" s="484"/>
      <c r="AF63" s="484"/>
      <c r="AG63" s="484"/>
    </row>
    <row r="64" spans="1:33" ht="27.95" customHeight="1" x14ac:dyDescent="0.15">
      <c r="A64" s="20"/>
      <c r="B64" s="534"/>
      <c r="C64" s="485" t="str">
        <f>IF(作業員の選択!$C$25="","",VLOOKUP(作業員の選択!$C$25,基本データ!$A$11:$AH$50,1,FALSE))</f>
        <v>青柳　五郎</v>
      </c>
      <c r="D64" s="486"/>
      <c r="E64" s="486"/>
      <c r="F64" s="486"/>
      <c r="G64" s="487"/>
      <c r="H64" s="488">
        <f>IF(作業員の選択!$C$25="","",VLOOKUP(作業員の選択!$C$25,基本データ!$A$11:$AH$50,30,FALSE))</f>
        <v>15</v>
      </c>
      <c r="I64" s="489"/>
      <c r="J64" s="489"/>
      <c r="K64" s="489"/>
      <c r="L64" s="489"/>
      <c r="M64" s="489"/>
      <c r="N64" s="489"/>
      <c r="O64" s="490"/>
      <c r="P64" s="488" t="s">
        <v>405</v>
      </c>
      <c r="Q64" s="489"/>
      <c r="R64" s="489"/>
      <c r="S64" s="489"/>
      <c r="T64" s="489"/>
      <c r="U64" s="489"/>
      <c r="V64" s="489"/>
      <c r="W64" s="489"/>
      <c r="X64" s="490"/>
      <c r="Y64" s="491">
        <f>IF(作業員の選択!$C$25="","",VLOOKUP(作業員の選択!$C$25,基本データ!$A$11:$AH$50,34,FALSE))</f>
        <v>1015</v>
      </c>
      <c r="Z64" s="491"/>
      <c r="AA64" s="491"/>
      <c r="AB64" s="491"/>
      <c r="AC64" s="491"/>
      <c r="AD64" s="491"/>
      <c r="AE64" s="491"/>
      <c r="AF64" s="491"/>
      <c r="AG64" s="491"/>
    </row>
    <row r="65" spans="1:33" ht="15.95" customHeight="1" x14ac:dyDescent="0.15">
      <c r="A65" s="20"/>
      <c r="B65" s="532">
        <v>16</v>
      </c>
      <c r="C65" s="481" t="str">
        <f>IF(作業員の選択!$C$26="","",VLOOKUP(作業員の選択!$C$26,基本データ!$A$11:$AH$50,2,FALSE))</f>
        <v>あおやぎ　ろくろう</v>
      </c>
      <c r="D65" s="482"/>
      <c r="E65" s="482"/>
      <c r="F65" s="482"/>
      <c r="G65" s="483"/>
      <c r="H65" s="481" t="str">
        <f>IF(作業員の選択!$C$26="","",VLOOKUP(作業員の選択!$C$26,基本データ!$A$11:$AH$50,29,FALSE))</f>
        <v>協会けんぽ</v>
      </c>
      <c r="I65" s="482"/>
      <c r="J65" s="482"/>
      <c r="K65" s="482"/>
      <c r="L65" s="482"/>
      <c r="M65" s="482"/>
      <c r="N65" s="482"/>
      <c r="O65" s="483"/>
      <c r="P65" s="481" t="str">
        <f>IF(作業員の選択!$C$26="","",VLOOKUP(作業員の選択!$C$26,基本データ!$A$11:$AH$50,31,FALSE))</f>
        <v>国民年金</v>
      </c>
      <c r="Q65" s="482"/>
      <c r="R65" s="482"/>
      <c r="S65" s="482"/>
      <c r="T65" s="482"/>
      <c r="U65" s="482"/>
      <c r="V65" s="482"/>
      <c r="W65" s="482"/>
      <c r="X65" s="483"/>
      <c r="Y65" s="484">
        <f>IF(作業員の選択!$C$26="","",VLOOKUP(作業員の選択!$C$26,基本データ!$A$11:$AH$50,33,FALSE))</f>
        <v>0</v>
      </c>
      <c r="Z65" s="484"/>
      <c r="AA65" s="484"/>
      <c r="AB65" s="484"/>
      <c r="AC65" s="484"/>
      <c r="AD65" s="484"/>
      <c r="AE65" s="484"/>
      <c r="AF65" s="484"/>
      <c r="AG65" s="484"/>
    </row>
    <row r="66" spans="1:33" ht="27.95" customHeight="1" x14ac:dyDescent="0.15">
      <c r="A66" s="20"/>
      <c r="B66" s="534"/>
      <c r="C66" s="485" t="str">
        <f>IF(作業員の選択!$C$26="","",VLOOKUP(作業員の選択!$C$26,基本データ!$A$11:$AH$50,1,FALSE))</f>
        <v>青柳　六郎</v>
      </c>
      <c r="D66" s="486"/>
      <c r="E66" s="486"/>
      <c r="F66" s="486"/>
      <c r="G66" s="487"/>
      <c r="H66" s="488">
        <f>IF(作業員の選択!$C$26="","",VLOOKUP(作業員の選択!$C$26,基本データ!$A$11:$AH$50,30,FALSE))</f>
        <v>16</v>
      </c>
      <c r="I66" s="489"/>
      <c r="J66" s="489"/>
      <c r="K66" s="489"/>
      <c r="L66" s="489"/>
      <c r="M66" s="489"/>
      <c r="N66" s="489"/>
      <c r="O66" s="490"/>
      <c r="P66" s="488" t="s">
        <v>405</v>
      </c>
      <c r="Q66" s="489"/>
      <c r="R66" s="489"/>
      <c r="S66" s="489"/>
      <c r="T66" s="489"/>
      <c r="U66" s="489"/>
      <c r="V66" s="489"/>
      <c r="W66" s="489"/>
      <c r="X66" s="490"/>
      <c r="Y66" s="491">
        <f>IF(作業員の選択!$C$26="","",VLOOKUP(作業員の選択!$C$26,基本データ!$A$11:$AH$50,34,FALSE))</f>
        <v>1016</v>
      </c>
      <c r="Z66" s="491"/>
      <c r="AA66" s="491"/>
      <c r="AB66" s="491"/>
      <c r="AC66" s="491"/>
      <c r="AD66" s="491"/>
      <c r="AE66" s="491"/>
      <c r="AF66" s="491"/>
      <c r="AG66" s="491"/>
    </row>
    <row r="67" spans="1:33" ht="15.95" customHeight="1" x14ac:dyDescent="0.15">
      <c r="A67" s="20"/>
      <c r="B67" s="532">
        <v>17</v>
      </c>
      <c r="C67" s="481" t="str">
        <f>IF(作業員の選択!$C$27="","",VLOOKUP(作業員の選択!$C$27,基本データ!$A$11:$AH$50,2,FALSE))</f>
        <v>あおやぎ　しちろう</v>
      </c>
      <c r="D67" s="482"/>
      <c r="E67" s="482"/>
      <c r="F67" s="482"/>
      <c r="G67" s="483"/>
      <c r="H67" s="481" t="str">
        <f>IF(作業員の選択!$C$27="","",VLOOKUP(作業員の選択!$C$27,基本データ!$A$11:$AH$50,29,FALSE))</f>
        <v>協会けんぽ</v>
      </c>
      <c r="I67" s="482"/>
      <c r="J67" s="482"/>
      <c r="K67" s="482"/>
      <c r="L67" s="482"/>
      <c r="M67" s="482"/>
      <c r="N67" s="482"/>
      <c r="O67" s="483"/>
      <c r="P67" s="481" t="str">
        <f>IF(作業員の選択!$C$27="","",VLOOKUP(作業員の選択!$C$27,基本データ!$A$11:$AH$50,31,FALSE))</f>
        <v>国民年金</v>
      </c>
      <c r="Q67" s="482"/>
      <c r="R67" s="482"/>
      <c r="S67" s="482"/>
      <c r="T67" s="482"/>
      <c r="U67" s="482"/>
      <c r="V67" s="482"/>
      <c r="W67" s="482"/>
      <c r="X67" s="483"/>
      <c r="Y67" s="484">
        <f>IF(作業員の選択!$C$27="","",VLOOKUP(作業員の選択!$C$27,基本データ!$A$11:$AH$50,33,FALSE))</f>
        <v>0</v>
      </c>
      <c r="Z67" s="484"/>
      <c r="AA67" s="484"/>
      <c r="AB67" s="484"/>
      <c r="AC67" s="484"/>
      <c r="AD67" s="484"/>
      <c r="AE67" s="484"/>
      <c r="AF67" s="484"/>
      <c r="AG67" s="484"/>
    </row>
    <row r="68" spans="1:33" ht="27.95" customHeight="1" x14ac:dyDescent="0.15">
      <c r="A68" s="20"/>
      <c r="B68" s="534"/>
      <c r="C68" s="485" t="str">
        <f>IF(作業員の選択!$C$27="","",VLOOKUP(作業員の選択!$C$27,基本データ!$A$11:$AH$50,1,FALSE))</f>
        <v>青柳　七郎</v>
      </c>
      <c r="D68" s="486"/>
      <c r="E68" s="486"/>
      <c r="F68" s="486"/>
      <c r="G68" s="487"/>
      <c r="H68" s="488">
        <f>IF(作業員の選択!$C$27="","",VLOOKUP(作業員の選択!$C$27,基本データ!$A$11:$AH$50,30,FALSE))</f>
        <v>17</v>
      </c>
      <c r="I68" s="489"/>
      <c r="J68" s="489"/>
      <c r="K68" s="489"/>
      <c r="L68" s="489"/>
      <c r="M68" s="489"/>
      <c r="N68" s="489"/>
      <c r="O68" s="490"/>
      <c r="P68" s="488" t="s">
        <v>405</v>
      </c>
      <c r="Q68" s="489"/>
      <c r="R68" s="489"/>
      <c r="S68" s="489"/>
      <c r="T68" s="489"/>
      <c r="U68" s="489"/>
      <c r="V68" s="489"/>
      <c r="W68" s="489"/>
      <c r="X68" s="490"/>
      <c r="Y68" s="491">
        <f>IF(作業員の選択!$C$27="","",VLOOKUP(作業員の選択!$C$27,基本データ!$A$11:$AH$50,34,FALSE))</f>
        <v>1017</v>
      </c>
      <c r="Z68" s="491"/>
      <c r="AA68" s="491"/>
      <c r="AB68" s="491"/>
      <c r="AC68" s="491"/>
      <c r="AD68" s="491"/>
      <c r="AE68" s="491"/>
      <c r="AF68" s="491"/>
      <c r="AG68" s="491"/>
    </row>
    <row r="69" spans="1:33" ht="15.95" customHeight="1" x14ac:dyDescent="0.15">
      <c r="A69" s="20"/>
      <c r="B69" s="532">
        <v>18</v>
      </c>
      <c r="C69" s="481" t="str">
        <f>IF(作業員の選択!$C$28="","",VLOOKUP(作業員の選択!$C$28,基本データ!$A$11:$AH$50,2,FALSE))</f>
        <v>あおやぎ　はちろう</v>
      </c>
      <c r="D69" s="482"/>
      <c r="E69" s="482"/>
      <c r="F69" s="482"/>
      <c r="G69" s="483"/>
      <c r="H69" s="481" t="str">
        <f>IF(作業員の選択!$C$28="","",VLOOKUP(作業員の選択!$C$28,基本データ!$A$11:$AH$50,29,FALSE))</f>
        <v>協会けんぽ</v>
      </c>
      <c r="I69" s="482"/>
      <c r="J69" s="482"/>
      <c r="K69" s="482"/>
      <c r="L69" s="482"/>
      <c r="M69" s="482"/>
      <c r="N69" s="482"/>
      <c r="O69" s="483"/>
      <c r="P69" s="481" t="str">
        <f>IF(作業員の選択!$C$28="","",VLOOKUP(作業員の選択!$C$28,基本データ!$A$11:$AH$50,31,FALSE))</f>
        <v>国民年金</v>
      </c>
      <c r="Q69" s="482"/>
      <c r="R69" s="482"/>
      <c r="S69" s="482"/>
      <c r="T69" s="482"/>
      <c r="U69" s="482"/>
      <c r="V69" s="482"/>
      <c r="W69" s="482"/>
      <c r="X69" s="483"/>
      <c r="Y69" s="484">
        <f>IF(作業員の選択!$C$28="","",VLOOKUP(作業員の選択!$C$28,基本データ!$A$11:$AH$50,33,FALSE))</f>
        <v>0</v>
      </c>
      <c r="Z69" s="484"/>
      <c r="AA69" s="484"/>
      <c r="AB69" s="484"/>
      <c r="AC69" s="484"/>
      <c r="AD69" s="484"/>
      <c r="AE69" s="484"/>
      <c r="AF69" s="484"/>
      <c r="AG69" s="484"/>
    </row>
    <row r="70" spans="1:33" ht="27.95" customHeight="1" x14ac:dyDescent="0.15">
      <c r="A70" s="20"/>
      <c r="B70" s="534"/>
      <c r="C70" s="485" t="str">
        <f>IF(作業員の選択!$C$28="","",VLOOKUP(作業員の選択!$C$28,基本データ!$A$11:$AH$50,1,FALSE))</f>
        <v>青柳　八郎</v>
      </c>
      <c r="D70" s="486"/>
      <c r="E70" s="486"/>
      <c r="F70" s="486"/>
      <c r="G70" s="487"/>
      <c r="H70" s="488">
        <f>IF(作業員の選択!$C$28="","",VLOOKUP(作業員の選択!$C$28,基本データ!$A$11:$AH$50,30,FALSE))</f>
        <v>18</v>
      </c>
      <c r="I70" s="489"/>
      <c r="J70" s="489"/>
      <c r="K70" s="489"/>
      <c r="L70" s="489"/>
      <c r="M70" s="489"/>
      <c r="N70" s="489"/>
      <c r="O70" s="490"/>
      <c r="P70" s="488" t="s">
        <v>405</v>
      </c>
      <c r="Q70" s="489"/>
      <c r="R70" s="489"/>
      <c r="S70" s="489"/>
      <c r="T70" s="489"/>
      <c r="U70" s="489"/>
      <c r="V70" s="489"/>
      <c r="W70" s="489"/>
      <c r="X70" s="490"/>
      <c r="Y70" s="491">
        <f>IF(作業員の選択!$C$28="","",VLOOKUP(作業員の選択!$C$28,基本データ!$A$11:$AH$50,34,FALSE))</f>
        <v>1018</v>
      </c>
      <c r="Z70" s="491"/>
      <c r="AA70" s="491"/>
      <c r="AB70" s="491"/>
      <c r="AC70" s="491"/>
      <c r="AD70" s="491"/>
      <c r="AE70" s="491"/>
      <c r="AF70" s="491"/>
      <c r="AG70" s="491"/>
    </row>
    <row r="71" spans="1:33" ht="15.95" customHeight="1" x14ac:dyDescent="0.15">
      <c r="A71" s="20"/>
      <c r="B71" s="532">
        <v>19</v>
      </c>
      <c r="C71" s="481" t="str">
        <f>IF(作業員の選択!$C$29="","",VLOOKUP(作業員の選択!$C$29,基本データ!$A$11:$AH$50,2,FALSE))</f>
        <v>あおやぎ　くろう</v>
      </c>
      <c r="D71" s="482"/>
      <c r="E71" s="482"/>
      <c r="F71" s="482"/>
      <c r="G71" s="483"/>
      <c r="H71" s="481" t="str">
        <f>IF(作業員の選択!$C$29="","",VLOOKUP(作業員の選択!$C$29,基本データ!$A$11:$AH$50,29,FALSE))</f>
        <v>協会けんぽ</v>
      </c>
      <c r="I71" s="482"/>
      <c r="J71" s="482"/>
      <c r="K71" s="482"/>
      <c r="L71" s="482"/>
      <c r="M71" s="482"/>
      <c r="N71" s="482"/>
      <c r="O71" s="483"/>
      <c r="P71" s="481" t="str">
        <f>IF(作業員の選択!$C$29="","",VLOOKUP(作業員の選択!$C$29,基本データ!$A$11:$AH$50,31,FALSE))</f>
        <v>国民年金</v>
      </c>
      <c r="Q71" s="482"/>
      <c r="R71" s="482"/>
      <c r="S71" s="482"/>
      <c r="T71" s="482"/>
      <c r="U71" s="482"/>
      <c r="V71" s="482"/>
      <c r="W71" s="482"/>
      <c r="X71" s="483"/>
      <c r="Y71" s="484">
        <f>IF(作業員の選択!$C$29="","",VLOOKUP(作業員の選択!$C$29,基本データ!$A$11:$AH$50,33,FALSE))</f>
        <v>0</v>
      </c>
      <c r="Z71" s="484"/>
      <c r="AA71" s="484"/>
      <c r="AB71" s="484"/>
      <c r="AC71" s="484"/>
      <c r="AD71" s="484"/>
      <c r="AE71" s="484"/>
      <c r="AF71" s="484"/>
      <c r="AG71" s="484"/>
    </row>
    <row r="72" spans="1:33" ht="27.95" customHeight="1" x14ac:dyDescent="0.15">
      <c r="A72" s="20"/>
      <c r="B72" s="534"/>
      <c r="C72" s="485" t="str">
        <f>IF(作業員の選択!$C$29="","",VLOOKUP(作業員の選択!$C$29,基本データ!$A$11:$AH$50,1,FALSE))</f>
        <v>青柳　九郎</v>
      </c>
      <c r="D72" s="486"/>
      <c r="E72" s="486"/>
      <c r="F72" s="486"/>
      <c r="G72" s="487"/>
      <c r="H72" s="488">
        <f>IF(作業員の選択!$C$29="","",VLOOKUP(作業員の選択!$C$29,基本データ!$A$11:$AH$50,30,FALSE))</f>
        <v>19</v>
      </c>
      <c r="I72" s="489"/>
      <c r="J72" s="489"/>
      <c r="K72" s="489"/>
      <c r="L72" s="489"/>
      <c r="M72" s="489"/>
      <c r="N72" s="489"/>
      <c r="O72" s="490"/>
      <c r="P72" s="488" t="s">
        <v>405</v>
      </c>
      <c r="Q72" s="489"/>
      <c r="R72" s="489"/>
      <c r="S72" s="489"/>
      <c r="T72" s="489"/>
      <c r="U72" s="489"/>
      <c r="V72" s="489"/>
      <c r="W72" s="489"/>
      <c r="X72" s="490"/>
      <c r="Y72" s="491">
        <f>IF(作業員の選択!$C$29="","",VLOOKUP(作業員の選択!$C$29,基本データ!$A$11:$AH$50,34,FALSE))</f>
        <v>1019</v>
      </c>
      <c r="Z72" s="491"/>
      <c r="AA72" s="491"/>
      <c r="AB72" s="491"/>
      <c r="AC72" s="491"/>
      <c r="AD72" s="491"/>
      <c r="AE72" s="491"/>
      <c r="AF72" s="491"/>
      <c r="AG72" s="491"/>
    </row>
    <row r="73" spans="1:33" ht="15.95" customHeight="1" x14ac:dyDescent="0.15">
      <c r="A73" s="20"/>
      <c r="B73" s="532">
        <v>20</v>
      </c>
      <c r="C73" s="481" t="str">
        <f>IF(作業員の選択!$C$30="","",VLOOKUP(作業員の選択!$C$30,基本データ!$A$11:$AH$50,2,FALSE))</f>
        <v>あおやぎ　じゅうろう</v>
      </c>
      <c r="D73" s="482"/>
      <c r="E73" s="482"/>
      <c r="F73" s="482"/>
      <c r="G73" s="483"/>
      <c r="H73" s="481" t="str">
        <f>IF(作業員の選択!$C$30="","",VLOOKUP(作業員の選択!$C$30,基本データ!$A$11:$AH$50,29,FALSE))</f>
        <v>協会けんぽ</v>
      </c>
      <c r="I73" s="482"/>
      <c r="J73" s="482"/>
      <c r="K73" s="482"/>
      <c r="L73" s="482"/>
      <c r="M73" s="482"/>
      <c r="N73" s="482"/>
      <c r="O73" s="483"/>
      <c r="P73" s="481" t="str">
        <f>IF(作業員の選択!$C$30="","",VLOOKUP(作業員の選択!$C$30,基本データ!$A$11:$AH$50,31,FALSE))</f>
        <v>国民年金</v>
      </c>
      <c r="Q73" s="482"/>
      <c r="R73" s="482"/>
      <c r="S73" s="482"/>
      <c r="T73" s="482"/>
      <c r="U73" s="482"/>
      <c r="V73" s="482"/>
      <c r="W73" s="482"/>
      <c r="X73" s="483"/>
      <c r="Y73" s="484">
        <f>IF(作業員の選択!$C$30="","",VLOOKUP(作業員の選択!$C$30,基本データ!$A$11:$AH$50,33,FALSE))</f>
        <v>0</v>
      </c>
      <c r="Z73" s="484"/>
      <c r="AA73" s="484"/>
      <c r="AB73" s="484"/>
      <c r="AC73" s="484"/>
      <c r="AD73" s="484"/>
      <c r="AE73" s="484"/>
      <c r="AF73" s="484"/>
      <c r="AG73" s="484"/>
    </row>
    <row r="74" spans="1:33" ht="27.95" customHeight="1" x14ac:dyDescent="0.15">
      <c r="A74" s="20"/>
      <c r="B74" s="533"/>
      <c r="C74" s="485" t="str">
        <f>IF(作業員の選択!$C$30="","",VLOOKUP(作業員の選択!$C$30,基本データ!$A$11:$AH$50,1,FALSE))</f>
        <v>青柳　十郎</v>
      </c>
      <c r="D74" s="486"/>
      <c r="E74" s="486"/>
      <c r="F74" s="486"/>
      <c r="G74" s="487"/>
      <c r="H74" s="488">
        <f>IF(作業員の選択!$C$30="","",VLOOKUP(作業員の選択!$C$30,基本データ!$A$11:$AH$50,30,FALSE))</f>
        <v>20</v>
      </c>
      <c r="I74" s="489"/>
      <c r="J74" s="489"/>
      <c r="K74" s="489"/>
      <c r="L74" s="489"/>
      <c r="M74" s="489"/>
      <c r="N74" s="489"/>
      <c r="O74" s="490"/>
      <c r="P74" s="488" t="s">
        <v>405</v>
      </c>
      <c r="Q74" s="489"/>
      <c r="R74" s="489"/>
      <c r="S74" s="489"/>
      <c r="T74" s="489"/>
      <c r="U74" s="489"/>
      <c r="V74" s="489"/>
      <c r="W74" s="489"/>
      <c r="X74" s="490"/>
      <c r="Y74" s="491">
        <f>IF(作業員の選択!$C$30="","",VLOOKUP(作業員の選択!$C$30,基本データ!$A$11:$AH$50,34,FALSE))</f>
        <v>1020</v>
      </c>
      <c r="Z74" s="491"/>
      <c r="AA74" s="491"/>
      <c r="AB74" s="491"/>
      <c r="AC74" s="491"/>
      <c r="AD74" s="491"/>
      <c r="AE74" s="491"/>
      <c r="AF74" s="491"/>
      <c r="AG74" s="491"/>
    </row>
    <row r="75" spans="1:33" x14ac:dyDescent="0.15">
      <c r="A75" s="18"/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3" s="6" customFormat="1" ht="134.25" customHeight="1" x14ac:dyDescent="0.15">
      <c r="A76" s="18"/>
      <c r="B76" s="493" t="s">
        <v>1</v>
      </c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8" t="s">
        <v>0</v>
      </c>
    </row>
    <row r="77" spans="1:33" ht="14.25" customHeight="1" x14ac:dyDescent="0.2">
      <c r="A77" s="39"/>
      <c r="B77" s="464" t="s">
        <v>23</v>
      </c>
      <c r="C77" s="465"/>
      <c r="D77" s="465"/>
      <c r="E77" s="465"/>
      <c r="F77" s="466"/>
      <c r="G77" s="39"/>
      <c r="H77" s="39"/>
      <c r="I77" s="38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20"/>
      <c r="AG77" s="20"/>
    </row>
    <row r="78" spans="1:33" ht="13.5" customHeight="1" x14ac:dyDescent="0.15">
      <c r="A78" s="39"/>
      <c r="B78" s="467"/>
      <c r="C78" s="468"/>
      <c r="D78" s="468"/>
      <c r="E78" s="468"/>
      <c r="F78" s="469"/>
      <c r="G78" s="39"/>
      <c r="H78" s="39"/>
      <c r="I78" s="38"/>
      <c r="T78" s="470" t="s">
        <v>22</v>
      </c>
      <c r="U78" s="471"/>
      <c r="V78" s="471"/>
      <c r="W78" s="472"/>
      <c r="X78" s="476"/>
      <c r="Y78" s="476"/>
      <c r="Z78" s="476"/>
      <c r="AA78" s="476"/>
      <c r="AB78" s="476"/>
      <c r="AC78" s="476"/>
      <c r="AD78" s="476"/>
      <c r="AE78" s="476"/>
      <c r="AF78" s="476"/>
      <c r="AG78" s="476"/>
    </row>
    <row r="79" spans="1:33" ht="13.5" customHeight="1" x14ac:dyDescent="0.15">
      <c r="A79" s="20"/>
      <c r="G79" s="20"/>
      <c r="H79" s="20"/>
      <c r="I79" s="20"/>
      <c r="T79" s="473"/>
      <c r="U79" s="474"/>
      <c r="V79" s="474"/>
      <c r="W79" s="475"/>
      <c r="X79" s="476"/>
      <c r="Y79" s="476"/>
      <c r="Z79" s="476"/>
      <c r="AA79" s="476"/>
      <c r="AB79" s="476"/>
      <c r="AC79" s="476"/>
      <c r="AD79" s="476"/>
      <c r="AE79" s="476"/>
      <c r="AF79" s="476"/>
      <c r="AG79" s="476"/>
    </row>
    <row r="80" spans="1:33" ht="17.25" customHeight="1" x14ac:dyDescent="0.2">
      <c r="A80" s="31"/>
      <c r="O80" s="34"/>
      <c r="P80" s="34"/>
      <c r="Q80" s="34"/>
      <c r="R80" s="34"/>
      <c r="S80" s="34"/>
      <c r="T80" s="34"/>
      <c r="U80" s="477" t="s">
        <v>21</v>
      </c>
      <c r="V80" s="477"/>
      <c r="W80" s="477"/>
      <c r="X80" s="477"/>
      <c r="Y80" s="478">
        <f>IF(作業員の選択!$G$20="","令和  年  月  日",作業員の選択!$G$20)</f>
        <v>44197</v>
      </c>
      <c r="Z80" s="478"/>
      <c r="AA80" s="478"/>
      <c r="AB80" s="478"/>
      <c r="AC80" s="478"/>
      <c r="AD80" s="478"/>
      <c r="AE80" s="478"/>
      <c r="AF80" s="478"/>
      <c r="AG80" s="478"/>
    </row>
    <row r="81" spans="1:33" ht="17.25" customHeight="1" x14ac:dyDescent="0.2">
      <c r="A81" s="31"/>
      <c r="B81" s="31"/>
      <c r="C81" s="31"/>
      <c r="D81" s="31"/>
      <c r="E81" s="30"/>
      <c r="F81" s="30"/>
      <c r="G81" s="521" t="s">
        <v>20</v>
      </c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34"/>
      <c r="X81" s="34"/>
      <c r="Y81" s="37"/>
      <c r="Z81" s="37"/>
      <c r="AA81" s="37"/>
      <c r="AB81" s="36"/>
      <c r="AC81" s="35"/>
      <c r="AD81" s="36"/>
      <c r="AE81" s="35"/>
      <c r="AF81" s="36"/>
      <c r="AG81" s="35"/>
    </row>
    <row r="82" spans="1:33" ht="17.25" customHeight="1" x14ac:dyDescent="0.2">
      <c r="A82" s="31"/>
      <c r="B82" s="31"/>
      <c r="C82" s="31"/>
      <c r="D82" s="31"/>
      <c r="E82" s="30"/>
      <c r="F82" s="30"/>
      <c r="G82" s="521"/>
      <c r="H82" s="521"/>
      <c r="I82" s="521"/>
      <c r="J82" s="521"/>
      <c r="K82" s="521"/>
      <c r="L82" s="521"/>
      <c r="M82" s="521"/>
      <c r="N82" s="521"/>
      <c r="O82" s="521"/>
      <c r="P82" s="521"/>
      <c r="Q82" s="521"/>
      <c r="R82" s="521"/>
      <c r="S82" s="521"/>
      <c r="T82" s="521"/>
      <c r="U82" s="521"/>
      <c r="V82" s="521"/>
      <c r="W82" s="34"/>
      <c r="X82" s="34"/>
      <c r="Y82" s="31"/>
      <c r="Z82" s="31"/>
      <c r="AA82" s="31"/>
      <c r="AB82" s="20"/>
      <c r="AC82" s="20"/>
      <c r="AD82" s="20"/>
      <c r="AE82" s="20"/>
      <c r="AF82" s="20"/>
      <c r="AG82" s="20"/>
    </row>
    <row r="83" spans="1:33" ht="21" customHeight="1" x14ac:dyDescent="0.15">
      <c r="A83" s="9"/>
      <c r="B83" s="9"/>
      <c r="C83" s="9"/>
      <c r="D83" s="14"/>
      <c r="E83" s="14"/>
      <c r="F83" s="14"/>
      <c r="G83" s="14"/>
      <c r="H83" s="14"/>
      <c r="I83" s="14"/>
      <c r="J83" s="33" t="s">
        <v>15</v>
      </c>
      <c r="K83" s="522">
        <f ca="1">IF(作業員の選択!G93="",TODAY(),作業員の選択!G93)</f>
        <v>44440</v>
      </c>
      <c r="L83" s="522"/>
      <c r="M83" s="522"/>
      <c r="N83" s="522"/>
      <c r="O83" s="522"/>
      <c r="P83" s="522"/>
      <c r="Q83" s="522"/>
      <c r="R83" s="523" t="s">
        <v>18</v>
      </c>
      <c r="S83" s="523"/>
      <c r="T83" s="523"/>
      <c r="U83" s="523"/>
      <c r="V83" s="32"/>
      <c r="W83" s="32"/>
      <c r="X83" s="31"/>
      <c r="Y83" s="31"/>
      <c r="Z83" s="31"/>
      <c r="AA83" s="31"/>
      <c r="AB83" s="20"/>
      <c r="AC83" s="20"/>
      <c r="AD83" s="20"/>
      <c r="AE83" s="20"/>
      <c r="AF83" s="20"/>
      <c r="AG83" s="20"/>
    </row>
    <row r="84" spans="1:33" ht="17.25" x14ac:dyDescent="0.15">
      <c r="F84" s="30"/>
      <c r="G84" s="30"/>
      <c r="H84" s="30"/>
      <c r="I84" s="30"/>
      <c r="J84" s="30"/>
      <c r="K84" s="30"/>
      <c r="M84" s="20"/>
      <c r="N84" s="20"/>
      <c r="O84" s="20"/>
      <c r="P84" s="20"/>
      <c r="Q84" s="31"/>
      <c r="R84" s="32"/>
      <c r="S84" s="31"/>
      <c r="T84" s="32"/>
      <c r="U84" s="31"/>
      <c r="V84" s="32"/>
      <c r="W84" s="32"/>
      <c r="X84" s="31"/>
      <c r="Y84" s="31"/>
      <c r="Z84" s="31"/>
      <c r="AA84" s="31"/>
      <c r="AB84" s="20"/>
      <c r="AC84" s="20"/>
      <c r="AD84" s="20"/>
      <c r="AE84" s="20"/>
      <c r="AF84" s="20"/>
      <c r="AG84" s="20"/>
    </row>
    <row r="85" spans="1:33" ht="20.25" customHeight="1" x14ac:dyDescent="0.15">
      <c r="A85" s="524" t="s">
        <v>17</v>
      </c>
      <c r="B85" s="524"/>
      <c r="C85" s="524"/>
      <c r="D85" s="525" t="str">
        <f>作業員の選択!$G$13</f>
        <v>越路中学校電気設備工事</v>
      </c>
      <c r="E85" s="525"/>
      <c r="F85" s="525"/>
      <c r="G85" s="525"/>
      <c r="H85" s="525"/>
      <c r="I85" s="525"/>
      <c r="J85" s="525"/>
      <c r="K85" s="20"/>
      <c r="L85" s="526" t="s">
        <v>16</v>
      </c>
      <c r="M85" s="527"/>
      <c r="N85" s="527"/>
      <c r="O85" s="528" t="str">
        <f>作業員の選択!$G$23</f>
        <v>大手ゼネコン株式会社</v>
      </c>
      <c r="P85" s="528"/>
      <c r="Q85" s="528"/>
      <c r="R85" s="528"/>
      <c r="S85" s="528"/>
      <c r="T85" s="528"/>
      <c r="U85" s="26"/>
      <c r="V85" s="29" t="s">
        <v>15</v>
      </c>
      <c r="W85" s="530" t="str">
        <f>作業員の選択!$E$25</f>
        <v>二</v>
      </c>
      <c r="X85" s="530"/>
      <c r="Y85" s="28" t="s">
        <v>14</v>
      </c>
      <c r="Z85" s="27" t="s">
        <v>13</v>
      </c>
      <c r="AA85" s="528" t="str">
        <f>作業員の選択!$G$25</f>
        <v>シライ電設株式会社</v>
      </c>
      <c r="AB85" s="528"/>
      <c r="AC85" s="528"/>
      <c r="AD85" s="528"/>
      <c r="AE85" s="528"/>
      <c r="AF85" s="528"/>
      <c r="AG85" s="26"/>
    </row>
    <row r="86" spans="1:33" ht="18" customHeight="1" x14ac:dyDescent="0.15">
      <c r="A86" s="524" t="s">
        <v>12</v>
      </c>
      <c r="B86" s="524"/>
      <c r="C86" s="524"/>
      <c r="D86" s="525" t="str">
        <f>作業員の選択!$G$15</f>
        <v>白井　太郎</v>
      </c>
      <c r="E86" s="525"/>
      <c r="F86" s="525"/>
      <c r="G86" s="525"/>
      <c r="H86" s="525"/>
      <c r="I86" s="525"/>
      <c r="J86" s="50" t="s">
        <v>11</v>
      </c>
      <c r="K86" s="20"/>
      <c r="L86" s="527"/>
      <c r="M86" s="527"/>
      <c r="N86" s="527"/>
      <c r="O86" s="529"/>
      <c r="P86" s="529"/>
      <c r="Q86" s="529"/>
      <c r="R86" s="529"/>
      <c r="S86" s="529"/>
      <c r="T86" s="529"/>
      <c r="U86" s="25" t="s">
        <v>9</v>
      </c>
      <c r="V86" s="531" t="s">
        <v>10</v>
      </c>
      <c r="W86" s="531"/>
      <c r="X86" s="531"/>
      <c r="Y86" s="531"/>
      <c r="Z86" s="531"/>
      <c r="AA86" s="529"/>
      <c r="AB86" s="529"/>
      <c r="AC86" s="529"/>
      <c r="AD86" s="529"/>
      <c r="AE86" s="529"/>
      <c r="AF86" s="529"/>
      <c r="AG86" s="25" t="s">
        <v>9</v>
      </c>
    </row>
    <row r="87" spans="1:33" ht="13.5" customHeight="1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4"/>
      <c r="L87" s="23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1:33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ht="15.95" customHeight="1" x14ac:dyDescent="0.15">
      <c r="A89" s="20"/>
      <c r="B89" s="502" t="s">
        <v>8</v>
      </c>
      <c r="C89" s="505" t="s">
        <v>7</v>
      </c>
      <c r="D89" s="506"/>
      <c r="E89" s="506"/>
      <c r="F89" s="506"/>
      <c r="G89" s="507"/>
      <c r="H89" s="508" t="s">
        <v>6</v>
      </c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09"/>
      <c r="V89" s="509"/>
      <c r="W89" s="509"/>
      <c r="X89" s="509"/>
      <c r="Y89" s="509"/>
      <c r="Z89" s="509"/>
      <c r="AA89" s="509"/>
      <c r="AB89" s="509"/>
      <c r="AC89" s="509"/>
      <c r="AD89" s="509"/>
      <c r="AE89" s="509"/>
      <c r="AF89" s="509"/>
      <c r="AG89" s="510"/>
    </row>
    <row r="90" spans="1:33" ht="14.25" customHeight="1" x14ac:dyDescent="0.15">
      <c r="A90" s="20"/>
      <c r="B90" s="503"/>
      <c r="C90" s="514" t="s">
        <v>5</v>
      </c>
      <c r="D90" s="515"/>
      <c r="E90" s="515"/>
      <c r="F90" s="515"/>
      <c r="G90" s="516"/>
      <c r="H90" s="511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3"/>
    </row>
    <row r="91" spans="1:33" ht="14.1" customHeight="1" x14ac:dyDescent="0.15">
      <c r="A91" s="20"/>
      <c r="B91" s="503"/>
      <c r="C91" s="517"/>
      <c r="D91" s="518"/>
      <c r="E91" s="518"/>
      <c r="F91" s="518"/>
      <c r="G91" s="519"/>
      <c r="H91" s="508" t="s">
        <v>4</v>
      </c>
      <c r="I91" s="509"/>
      <c r="J91" s="509"/>
      <c r="K91" s="509"/>
      <c r="L91" s="509"/>
      <c r="M91" s="509"/>
      <c r="N91" s="509"/>
      <c r="O91" s="510"/>
      <c r="P91" s="508" t="s">
        <v>3</v>
      </c>
      <c r="Q91" s="509"/>
      <c r="R91" s="509"/>
      <c r="S91" s="509"/>
      <c r="T91" s="509"/>
      <c r="U91" s="509"/>
      <c r="V91" s="509"/>
      <c r="W91" s="509"/>
      <c r="X91" s="510"/>
      <c r="Y91" s="508" t="s">
        <v>2</v>
      </c>
      <c r="Z91" s="509"/>
      <c r="AA91" s="509"/>
      <c r="AB91" s="509"/>
      <c r="AC91" s="509"/>
      <c r="AD91" s="509"/>
      <c r="AE91" s="509"/>
      <c r="AF91" s="509"/>
      <c r="AG91" s="510"/>
    </row>
    <row r="92" spans="1:33" ht="14.1" customHeight="1" x14ac:dyDescent="0.15">
      <c r="A92" s="20"/>
      <c r="B92" s="504"/>
      <c r="C92" s="511"/>
      <c r="D92" s="512"/>
      <c r="E92" s="512"/>
      <c r="F92" s="512"/>
      <c r="G92" s="513"/>
      <c r="H92" s="511"/>
      <c r="I92" s="512"/>
      <c r="J92" s="512"/>
      <c r="K92" s="512"/>
      <c r="L92" s="512"/>
      <c r="M92" s="512"/>
      <c r="N92" s="512"/>
      <c r="O92" s="513"/>
      <c r="P92" s="511"/>
      <c r="Q92" s="512"/>
      <c r="R92" s="512"/>
      <c r="S92" s="512"/>
      <c r="T92" s="512"/>
      <c r="U92" s="512"/>
      <c r="V92" s="512"/>
      <c r="W92" s="512"/>
      <c r="X92" s="513"/>
      <c r="Y92" s="511"/>
      <c r="Z92" s="512"/>
      <c r="AA92" s="512"/>
      <c r="AB92" s="512"/>
      <c r="AC92" s="512"/>
      <c r="AD92" s="512"/>
      <c r="AE92" s="512"/>
      <c r="AF92" s="512"/>
      <c r="AG92" s="513"/>
    </row>
    <row r="93" spans="1:33" ht="15.95" customHeight="1" x14ac:dyDescent="0.15">
      <c r="A93" s="20"/>
      <c r="B93" s="479">
        <v>21</v>
      </c>
      <c r="C93" s="494" t="str">
        <f>IF(作業員の選択!$C$31="","",VLOOKUP(作業員の選択!$C$31,基本データ!$A$11:$AH$50,2,FALSE))</f>
        <v>しらい　いっぺい</v>
      </c>
      <c r="D93" s="495"/>
      <c r="E93" s="495"/>
      <c r="F93" s="495"/>
      <c r="G93" s="495"/>
      <c r="H93" s="520" t="str">
        <f>IF(作業員の選択!$C$31="","",VLOOKUP(作業員の選択!$C$31,基本データ!$A$11:$AH$50,29,FALSE))</f>
        <v>建設国保</v>
      </c>
      <c r="I93" s="520"/>
      <c r="J93" s="520"/>
      <c r="K93" s="520"/>
      <c r="L93" s="520"/>
      <c r="M93" s="520"/>
      <c r="N93" s="520"/>
      <c r="O93" s="520"/>
      <c r="P93" s="497" t="str">
        <f>IF(作業員の選択!$C$31="","",VLOOKUP(作業員の選択!$C$31,基本データ!$A$11:$AH$50,31,FALSE))</f>
        <v>受給者</v>
      </c>
      <c r="Q93" s="497"/>
      <c r="R93" s="497"/>
      <c r="S93" s="497"/>
      <c r="T93" s="497"/>
      <c r="U93" s="497"/>
      <c r="V93" s="497"/>
      <c r="W93" s="497"/>
      <c r="X93" s="497"/>
      <c r="Y93" s="497" t="str">
        <f>IF(作業員の選択!$C$31="","",VLOOKUP(作業員の選択!$C$31,基本データ!$A$11:$AH$50,33,FALSE))</f>
        <v>日雇保険</v>
      </c>
      <c r="Z93" s="497"/>
      <c r="AA93" s="497"/>
      <c r="AB93" s="497"/>
      <c r="AC93" s="497"/>
      <c r="AD93" s="497"/>
      <c r="AE93" s="497"/>
      <c r="AF93" s="497"/>
      <c r="AG93" s="497"/>
    </row>
    <row r="94" spans="1:33" ht="27.95" customHeight="1" x14ac:dyDescent="0.15">
      <c r="A94" s="20"/>
      <c r="B94" s="492"/>
      <c r="C94" s="498" t="str">
        <f>IF(作業員の選択!$C$11="","",VLOOKUP(作業員の選択!$C$31,基本データ!$A$11:$AH$50,1,FALSE))</f>
        <v>白井　一平</v>
      </c>
      <c r="D94" s="499"/>
      <c r="E94" s="499"/>
      <c r="F94" s="499"/>
      <c r="G94" s="500"/>
      <c r="H94" s="501">
        <f>IF(作業員の選択!$C$31="","",VLOOKUP(作業員の選択!$C$31,基本データ!$A$11:$AH$50,30,FALSE))</f>
        <v>21</v>
      </c>
      <c r="I94" s="501"/>
      <c r="J94" s="501"/>
      <c r="K94" s="501"/>
      <c r="L94" s="501"/>
      <c r="M94" s="501"/>
      <c r="N94" s="501"/>
      <c r="O94" s="501"/>
      <c r="P94" s="501" t="s">
        <v>405</v>
      </c>
      <c r="Q94" s="501"/>
      <c r="R94" s="501"/>
      <c r="S94" s="501"/>
      <c r="T94" s="501"/>
      <c r="U94" s="501"/>
      <c r="V94" s="501"/>
      <c r="W94" s="501"/>
      <c r="X94" s="501"/>
      <c r="Y94" s="501">
        <f>IF(作業員の選択!$C$31="","",VLOOKUP(作業員の選択!$C$31,基本データ!$A$11:$AH$50,34,FALSE))</f>
        <v>1021</v>
      </c>
      <c r="Z94" s="501"/>
      <c r="AA94" s="501"/>
      <c r="AB94" s="501"/>
      <c r="AC94" s="501"/>
      <c r="AD94" s="501"/>
      <c r="AE94" s="501"/>
      <c r="AF94" s="501"/>
      <c r="AG94" s="501"/>
    </row>
    <row r="95" spans="1:33" ht="15.95" customHeight="1" x14ac:dyDescent="0.15">
      <c r="A95" s="20"/>
      <c r="B95" s="479">
        <v>22</v>
      </c>
      <c r="C95" s="494" t="str">
        <f>IF(作業員の選択!$C$32="","",VLOOKUP(作業員の選択!$C$32,基本データ!$A$11:$AH$50,2,FALSE))</f>
        <v>しらい　にへい</v>
      </c>
      <c r="D95" s="495"/>
      <c r="E95" s="495"/>
      <c r="F95" s="495"/>
      <c r="G95" s="496"/>
      <c r="H95" s="497" t="str">
        <f>IF(作業員の選択!$C$32="","",VLOOKUP(作業員の選択!$C$32,基本データ!$A$11:$AH$50,29,FALSE))</f>
        <v>建設国保</v>
      </c>
      <c r="I95" s="497"/>
      <c r="J95" s="497"/>
      <c r="K95" s="497"/>
      <c r="L95" s="497"/>
      <c r="M95" s="497"/>
      <c r="N95" s="497"/>
      <c r="O95" s="497"/>
      <c r="P95" s="497" t="str">
        <f>IF(作業員の選択!$C$32="","",VLOOKUP(作業員の選択!$C$32,基本データ!$A$11:$AH$50,31,FALSE))</f>
        <v>受給者</v>
      </c>
      <c r="Q95" s="497"/>
      <c r="R95" s="497"/>
      <c r="S95" s="497"/>
      <c r="T95" s="497"/>
      <c r="U95" s="497"/>
      <c r="V95" s="497"/>
      <c r="W95" s="497"/>
      <c r="X95" s="497"/>
      <c r="Y95" s="497" t="str">
        <f>IF(作業員の選択!$C$32="","",VLOOKUP(作業員の選択!$C$32,基本データ!$A$11:$AH$50,33,FALSE))</f>
        <v>日雇保険</v>
      </c>
      <c r="Z95" s="497"/>
      <c r="AA95" s="497"/>
      <c r="AB95" s="497"/>
      <c r="AC95" s="497"/>
      <c r="AD95" s="497"/>
      <c r="AE95" s="497"/>
      <c r="AF95" s="497"/>
      <c r="AG95" s="497"/>
    </row>
    <row r="96" spans="1:33" ht="27.95" customHeight="1" x14ac:dyDescent="0.15">
      <c r="A96" s="20"/>
      <c r="B96" s="492"/>
      <c r="C96" s="498" t="str">
        <f>IF(作業員の選択!$C$32="","",VLOOKUP(作業員の選択!$C$32,基本データ!$A$11:$AH$50,1,FALSE))</f>
        <v>白井　仁平</v>
      </c>
      <c r="D96" s="499"/>
      <c r="E96" s="499"/>
      <c r="F96" s="499"/>
      <c r="G96" s="500"/>
      <c r="H96" s="501">
        <f>IF(作業員の選択!$C$32="","",VLOOKUP(作業員の選択!$C$32,基本データ!$A$11:$AH$50,30,FALSE))</f>
        <v>22</v>
      </c>
      <c r="I96" s="501"/>
      <c r="J96" s="501"/>
      <c r="K96" s="501"/>
      <c r="L96" s="501"/>
      <c r="M96" s="501"/>
      <c r="N96" s="501"/>
      <c r="O96" s="501"/>
      <c r="P96" s="501" t="s">
        <v>405</v>
      </c>
      <c r="Q96" s="501"/>
      <c r="R96" s="501"/>
      <c r="S96" s="501"/>
      <c r="T96" s="501"/>
      <c r="U96" s="501"/>
      <c r="V96" s="501"/>
      <c r="W96" s="501"/>
      <c r="X96" s="501"/>
      <c r="Y96" s="501">
        <f>IF(作業員の選択!$C$32="","",VLOOKUP(作業員の選択!$C$32,基本データ!$A$11:$AH$50,34,FALSE))</f>
        <v>1022</v>
      </c>
      <c r="Z96" s="501"/>
      <c r="AA96" s="501"/>
      <c r="AB96" s="501"/>
      <c r="AC96" s="501"/>
      <c r="AD96" s="501"/>
      <c r="AE96" s="501"/>
      <c r="AF96" s="501"/>
      <c r="AG96" s="501"/>
    </row>
    <row r="97" spans="1:33" ht="15.95" customHeight="1" x14ac:dyDescent="0.15">
      <c r="A97" s="20"/>
      <c r="B97" s="479">
        <v>23</v>
      </c>
      <c r="C97" s="481" t="str">
        <f>IF(作業員の選択!$C$33="","",VLOOKUP(作業員の選択!$C$33,基本データ!$A$11:$AH$50,2,FALSE))</f>
        <v>しらい　さんぺい</v>
      </c>
      <c r="D97" s="482"/>
      <c r="E97" s="482"/>
      <c r="F97" s="482"/>
      <c r="G97" s="483"/>
      <c r="H97" s="481" t="str">
        <f>IF(作業員の選択!$C$33="","",VLOOKUP(作業員の選択!$C$33,基本データ!$A$11:$AH$50,29,FALSE))</f>
        <v>建設国保</v>
      </c>
      <c r="I97" s="482"/>
      <c r="J97" s="482"/>
      <c r="K97" s="482"/>
      <c r="L97" s="482"/>
      <c r="M97" s="482"/>
      <c r="N97" s="482"/>
      <c r="O97" s="483"/>
      <c r="P97" s="481" t="str">
        <f>IF(作業員の選択!$C$33="","",VLOOKUP(作業員の選択!$C$33,基本データ!$A$11:$AH$50,31,FALSE))</f>
        <v>受給者</v>
      </c>
      <c r="Q97" s="482"/>
      <c r="R97" s="482"/>
      <c r="S97" s="482"/>
      <c r="T97" s="482"/>
      <c r="U97" s="482"/>
      <c r="V97" s="482"/>
      <c r="W97" s="482"/>
      <c r="X97" s="483"/>
      <c r="Y97" s="484" t="str">
        <f>IF(作業員の選択!$C$33="","",VLOOKUP(作業員の選択!$C$33,基本データ!$A$11:$AH$50,33,FALSE))</f>
        <v>日雇保険</v>
      </c>
      <c r="Z97" s="484"/>
      <c r="AA97" s="484"/>
      <c r="AB97" s="484"/>
      <c r="AC97" s="484"/>
      <c r="AD97" s="484"/>
      <c r="AE97" s="484"/>
      <c r="AF97" s="484"/>
      <c r="AG97" s="484"/>
    </row>
    <row r="98" spans="1:33" ht="27.95" customHeight="1" x14ac:dyDescent="0.15">
      <c r="A98" s="20"/>
      <c r="B98" s="492"/>
      <c r="C98" s="485" t="str">
        <f>IF(作業員の選択!$C$33="","",VLOOKUP(作業員の選択!$C$33,基本データ!$A$11:$AH$50,1,FALSE))</f>
        <v>白井　三瓶</v>
      </c>
      <c r="D98" s="486"/>
      <c r="E98" s="486"/>
      <c r="F98" s="486"/>
      <c r="G98" s="487"/>
      <c r="H98" s="488">
        <f>IF(作業員の選択!$C$33="","",VLOOKUP(作業員の選択!$C$33,基本データ!$A$11:$AH$50,30,FALSE))</f>
        <v>23</v>
      </c>
      <c r="I98" s="489"/>
      <c r="J98" s="489"/>
      <c r="K98" s="489"/>
      <c r="L98" s="489"/>
      <c r="M98" s="489"/>
      <c r="N98" s="489"/>
      <c r="O98" s="490"/>
      <c r="P98" s="488" t="s">
        <v>405</v>
      </c>
      <c r="Q98" s="489"/>
      <c r="R98" s="489"/>
      <c r="S98" s="489"/>
      <c r="T98" s="489"/>
      <c r="U98" s="489"/>
      <c r="V98" s="489"/>
      <c r="W98" s="489"/>
      <c r="X98" s="490"/>
      <c r="Y98" s="491">
        <f>IF(作業員の選択!$C$33="","",VLOOKUP(作業員の選択!$C$33,基本データ!$A$11:$AH$50,34,FALSE))</f>
        <v>1023</v>
      </c>
      <c r="Z98" s="491"/>
      <c r="AA98" s="491"/>
      <c r="AB98" s="491"/>
      <c r="AC98" s="491"/>
      <c r="AD98" s="491"/>
      <c r="AE98" s="491"/>
      <c r="AF98" s="491"/>
      <c r="AG98" s="491"/>
    </row>
    <row r="99" spans="1:33" ht="15.95" customHeight="1" x14ac:dyDescent="0.15">
      <c r="A99" s="20"/>
      <c r="B99" s="479">
        <v>24</v>
      </c>
      <c r="C99" s="481" t="str">
        <f>IF(作業員の選択!$C$34="","",VLOOKUP(作業員の選択!$C$34,基本データ!$A$11:$AH$50,2,FALSE))</f>
        <v>しらい　よへい</v>
      </c>
      <c r="D99" s="482"/>
      <c r="E99" s="482"/>
      <c r="F99" s="482"/>
      <c r="G99" s="483"/>
      <c r="H99" s="481" t="str">
        <f>IF(作業員の選択!$C$34="","",VLOOKUP(作業員の選択!$C$34,基本データ!$A$11:$AH$50,29,FALSE))</f>
        <v>建設国保</v>
      </c>
      <c r="I99" s="482"/>
      <c r="J99" s="482"/>
      <c r="K99" s="482"/>
      <c r="L99" s="482"/>
      <c r="M99" s="482"/>
      <c r="N99" s="482"/>
      <c r="O99" s="483"/>
      <c r="P99" s="481" t="str">
        <f>IF(作業員の選択!$C$34="","",VLOOKUP(作業員の選択!$C$34,基本データ!$A$11:$AH$50,31,FALSE))</f>
        <v>受給者</v>
      </c>
      <c r="Q99" s="482"/>
      <c r="R99" s="482"/>
      <c r="S99" s="482"/>
      <c r="T99" s="482"/>
      <c r="U99" s="482"/>
      <c r="V99" s="482"/>
      <c r="W99" s="482"/>
      <c r="X99" s="483"/>
      <c r="Y99" s="484" t="str">
        <f>IF(作業員の選択!$C$34="","",VLOOKUP(作業員の選択!$C$34,基本データ!$A$11:$AH$50,33,FALSE))</f>
        <v>日雇保険</v>
      </c>
      <c r="Z99" s="484"/>
      <c r="AA99" s="484"/>
      <c r="AB99" s="484"/>
      <c r="AC99" s="484"/>
      <c r="AD99" s="484"/>
      <c r="AE99" s="484"/>
      <c r="AF99" s="484"/>
      <c r="AG99" s="484"/>
    </row>
    <row r="100" spans="1:33" ht="27.95" customHeight="1" x14ac:dyDescent="0.15">
      <c r="A100" s="20"/>
      <c r="B100" s="492"/>
      <c r="C100" s="485" t="str">
        <f>IF(作業員の選択!$C$34="","",VLOOKUP(作業員の選択!$C$34,基本データ!$A$11:$AH$50,1,FALSE))</f>
        <v>白井　与平</v>
      </c>
      <c r="D100" s="486"/>
      <c r="E100" s="486"/>
      <c r="F100" s="486"/>
      <c r="G100" s="487"/>
      <c r="H100" s="488">
        <f>IF(作業員の選択!$C$34="","",VLOOKUP(作業員の選択!$C$34,基本データ!$A$11:$AH$50,30,FALSE))</f>
        <v>24</v>
      </c>
      <c r="I100" s="489"/>
      <c r="J100" s="489"/>
      <c r="K100" s="489"/>
      <c r="L100" s="489"/>
      <c r="M100" s="489"/>
      <c r="N100" s="489"/>
      <c r="O100" s="490"/>
      <c r="P100" s="488" t="s">
        <v>405</v>
      </c>
      <c r="Q100" s="489"/>
      <c r="R100" s="489"/>
      <c r="S100" s="489"/>
      <c r="T100" s="489"/>
      <c r="U100" s="489"/>
      <c r="V100" s="489"/>
      <c r="W100" s="489"/>
      <c r="X100" s="490"/>
      <c r="Y100" s="491">
        <f>IF(作業員の選択!$C$34="","",VLOOKUP(作業員の選択!$C$34,基本データ!$A$11:$AH$50,34,FALSE))</f>
        <v>1024</v>
      </c>
      <c r="Z100" s="491"/>
      <c r="AA100" s="491"/>
      <c r="AB100" s="491"/>
      <c r="AC100" s="491"/>
      <c r="AD100" s="491"/>
      <c r="AE100" s="491"/>
      <c r="AF100" s="491"/>
      <c r="AG100" s="491"/>
    </row>
    <row r="101" spans="1:33" ht="15.95" customHeight="1" x14ac:dyDescent="0.15">
      <c r="A101" s="20"/>
      <c r="B101" s="479">
        <v>25</v>
      </c>
      <c r="C101" s="481" t="str">
        <f>IF(作業員の選択!$C$35="","",VLOOKUP(作業員の選択!$C$35,基本データ!$A$11:$AH$50,2,FALSE))</f>
        <v>しらい　ごへい</v>
      </c>
      <c r="D101" s="482"/>
      <c r="E101" s="482"/>
      <c r="F101" s="482"/>
      <c r="G101" s="483"/>
      <c r="H101" s="481" t="str">
        <f>IF(作業員の選択!$C$35="","",VLOOKUP(作業員の選択!$C$35,基本データ!$A$11:$AH$50,29,FALSE))</f>
        <v>建設国保</v>
      </c>
      <c r="I101" s="482"/>
      <c r="J101" s="482"/>
      <c r="K101" s="482"/>
      <c r="L101" s="482"/>
      <c r="M101" s="482"/>
      <c r="N101" s="482"/>
      <c r="O101" s="483"/>
      <c r="P101" s="481" t="str">
        <f>IF(作業員の選択!$C$35="","",VLOOKUP(作業員の選択!$C$35,基本データ!$A$11:$AH$50,31,FALSE))</f>
        <v>受給者</v>
      </c>
      <c r="Q101" s="482"/>
      <c r="R101" s="482"/>
      <c r="S101" s="482"/>
      <c r="T101" s="482"/>
      <c r="U101" s="482"/>
      <c r="V101" s="482"/>
      <c r="W101" s="482"/>
      <c r="X101" s="483"/>
      <c r="Y101" s="484" t="str">
        <f>IF(作業員の選択!$C$35="","",VLOOKUP(作業員の選択!$C$35,基本データ!$A$11:$AH$50,33,FALSE))</f>
        <v>日雇保険</v>
      </c>
      <c r="Z101" s="484"/>
      <c r="AA101" s="484"/>
      <c r="AB101" s="484"/>
      <c r="AC101" s="484"/>
      <c r="AD101" s="484"/>
      <c r="AE101" s="484"/>
      <c r="AF101" s="484"/>
      <c r="AG101" s="484"/>
    </row>
    <row r="102" spans="1:33" ht="27.95" customHeight="1" x14ac:dyDescent="0.15">
      <c r="A102" s="20"/>
      <c r="B102" s="492"/>
      <c r="C102" s="485" t="str">
        <f>IF(作業員の選択!$C$35="","",VLOOKUP(作業員の選択!$C$35,基本データ!$A$11:$AH$50,1,FALSE))</f>
        <v>白井　五平</v>
      </c>
      <c r="D102" s="486"/>
      <c r="E102" s="486"/>
      <c r="F102" s="486"/>
      <c r="G102" s="487"/>
      <c r="H102" s="488">
        <f>IF(作業員の選択!$C$35="","",VLOOKUP(作業員の選択!$C$35,基本データ!$A$11:$AH$50,30,FALSE))</f>
        <v>25</v>
      </c>
      <c r="I102" s="489"/>
      <c r="J102" s="489"/>
      <c r="K102" s="489"/>
      <c r="L102" s="489"/>
      <c r="M102" s="489"/>
      <c r="N102" s="489"/>
      <c r="O102" s="490"/>
      <c r="P102" s="488" t="s">
        <v>405</v>
      </c>
      <c r="Q102" s="489"/>
      <c r="R102" s="489"/>
      <c r="S102" s="489"/>
      <c r="T102" s="489"/>
      <c r="U102" s="489"/>
      <c r="V102" s="489"/>
      <c r="W102" s="489"/>
      <c r="X102" s="490"/>
      <c r="Y102" s="491">
        <f>IF(作業員の選択!$C$35="","",VLOOKUP(作業員の選択!$C$35,基本データ!$A$11:$AH$50,34,FALSE))</f>
        <v>1025</v>
      </c>
      <c r="Z102" s="491"/>
      <c r="AA102" s="491"/>
      <c r="AB102" s="491"/>
      <c r="AC102" s="491"/>
      <c r="AD102" s="491"/>
      <c r="AE102" s="491"/>
      <c r="AF102" s="491"/>
      <c r="AG102" s="491"/>
    </row>
    <row r="103" spans="1:33" ht="15.95" customHeight="1" x14ac:dyDescent="0.15">
      <c r="A103" s="20"/>
      <c r="B103" s="479">
        <v>26</v>
      </c>
      <c r="C103" s="481" t="str">
        <f>IF(作業員の選択!$C$36="","",VLOOKUP(作業員の選択!$C$36,基本データ!$A$11:$AH$50,2,FALSE))</f>
        <v>しらい　ろくへい</v>
      </c>
      <c r="D103" s="482"/>
      <c r="E103" s="482"/>
      <c r="F103" s="482"/>
      <c r="G103" s="483"/>
      <c r="H103" s="481" t="str">
        <f>IF(作業員の選択!$C$36="","",VLOOKUP(作業員の選択!$C$36,基本データ!$A$11:$AH$50,29,FALSE))</f>
        <v>建設国保</v>
      </c>
      <c r="I103" s="482"/>
      <c r="J103" s="482"/>
      <c r="K103" s="482"/>
      <c r="L103" s="482"/>
      <c r="M103" s="482"/>
      <c r="N103" s="482"/>
      <c r="O103" s="483"/>
      <c r="P103" s="481" t="str">
        <f>IF(作業員の選択!$C$36="","",VLOOKUP(作業員の選択!$C$36,基本データ!$A$11:$AH$50,31,FALSE))</f>
        <v>受給者</v>
      </c>
      <c r="Q103" s="482"/>
      <c r="R103" s="482"/>
      <c r="S103" s="482"/>
      <c r="T103" s="482"/>
      <c r="U103" s="482"/>
      <c r="V103" s="482"/>
      <c r="W103" s="482"/>
      <c r="X103" s="483"/>
      <c r="Y103" s="484" t="str">
        <f>IF(作業員の選択!$C$36="","",VLOOKUP(作業員の選択!$C$36,基本データ!$A$11:$AH$50,33,FALSE))</f>
        <v>日雇保険</v>
      </c>
      <c r="Z103" s="484"/>
      <c r="AA103" s="484"/>
      <c r="AB103" s="484"/>
      <c r="AC103" s="484"/>
      <c r="AD103" s="484"/>
      <c r="AE103" s="484"/>
      <c r="AF103" s="484"/>
      <c r="AG103" s="484"/>
    </row>
    <row r="104" spans="1:33" ht="27.95" customHeight="1" x14ac:dyDescent="0.15">
      <c r="A104" s="20"/>
      <c r="B104" s="492"/>
      <c r="C104" s="485" t="str">
        <f>IF(作業員の選択!$C$36="","",VLOOKUP(作業員の選択!$C$36,基本データ!$A$11:$AH$50,1,FALSE))</f>
        <v>白井　六平</v>
      </c>
      <c r="D104" s="486"/>
      <c r="E104" s="486"/>
      <c r="F104" s="486"/>
      <c r="G104" s="487"/>
      <c r="H104" s="488">
        <f>IF(作業員の選択!$C$36="","",VLOOKUP(作業員の選択!$C$36,基本データ!$A$11:$AH$50,30,FALSE))</f>
        <v>26</v>
      </c>
      <c r="I104" s="489"/>
      <c r="J104" s="489"/>
      <c r="K104" s="489"/>
      <c r="L104" s="489"/>
      <c r="M104" s="489"/>
      <c r="N104" s="489"/>
      <c r="O104" s="490"/>
      <c r="P104" s="488" t="s">
        <v>405</v>
      </c>
      <c r="Q104" s="489"/>
      <c r="R104" s="489"/>
      <c r="S104" s="489"/>
      <c r="T104" s="489"/>
      <c r="U104" s="489"/>
      <c r="V104" s="489"/>
      <c r="W104" s="489"/>
      <c r="X104" s="490"/>
      <c r="Y104" s="491">
        <f>IF(作業員の選択!$C$36="","",VLOOKUP(作業員の選択!$C$36,基本データ!$A$11:$AH$50,34,FALSE))</f>
        <v>1026</v>
      </c>
      <c r="Z104" s="491"/>
      <c r="AA104" s="491"/>
      <c r="AB104" s="491"/>
      <c r="AC104" s="491"/>
      <c r="AD104" s="491"/>
      <c r="AE104" s="491"/>
      <c r="AF104" s="491"/>
      <c r="AG104" s="491"/>
    </row>
    <row r="105" spans="1:33" ht="15.95" customHeight="1" x14ac:dyDescent="0.15">
      <c r="A105" s="20"/>
      <c r="B105" s="479">
        <v>27</v>
      </c>
      <c r="C105" s="481" t="str">
        <f>IF(作業員の選択!$C$37="","",VLOOKUP(作業員の選択!$C$37,基本データ!$A$11:$AH$50,2,FALSE))</f>
        <v>しらい　ななへい</v>
      </c>
      <c r="D105" s="482"/>
      <c r="E105" s="482"/>
      <c r="F105" s="482"/>
      <c r="G105" s="483"/>
      <c r="H105" s="481" t="str">
        <f>IF(作業員の選択!$C$37="","",VLOOKUP(作業員の選択!$C$37,基本データ!$A$11:$AH$50,29,FALSE))</f>
        <v>建設国保</v>
      </c>
      <c r="I105" s="482"/>
      <c r="J105" s="482"/>
      <c r="K105" s="482"/>
      <c r="L105" s="482"/>
      <c r="M105" s="482"/>
      <c r="N105" s="482"/>
      <c r="O105" s="483"/>
      <c r="P105" s="481" t="str">
        <f>IF(作業員の選択!$C$37="","",VLOOKUP(作業員の選択!$C$37,基本データ!$A$11:$AH$50,31,FALSE))</f>
        <v>受給者</v>
      </c>
      <c r="Q105" s="482"/>
      <c r="R105" s="482"/>
      <c r="S105" s="482"/>
      <c r="T105" s="482"/>
      <c r="U105" s="482"/>
      <c r="V105" s="482"/>
      <c r="W105" s="482"/>
      <c r="X105" s="483"/>
      <c r="Y105" s="484" t="str">
        <f>IF(作業員の選択!$C$37="","",VLOOKUP(作業員の選択!$C$37,基本データ!$A$11:$AH$50,33,FALSE))</f>
        <v>日雇保険</v>
      </c>
      <c r="Z105" s="484"/>
      <c r="AA105" s="484"/>
      <c r="AB105" s="484"/>
      <c r="AC105" s="484"/>
      <c r="AD105" s="484"/>
      <c r="AE105" s="484"/>
      <c r="AF105" s="484"/>
      <c r="AG105" s="484"/>
    </row>
    <row r="106" spans="1:33" ht="27.95" customHeight="1" x14ac:dyDescent="0.15">
      <c r="A106" s="20"/>
      <c r="B106" s="492"/>
      <c r="C106" s="485" t="str">
        <f>IF(作業員の選択!$C$37="","",VLOOKUP(作業員の選択!$C$37,基本データ!$A$11:$AH$50,1,FALSE))</f>
        <v>白井　七平</v>
      </c>
      <c r="D106" s="486"/>
      <c r="E106" s="486"/>
      <c r="F106" s="486"/>
      <c r="G106" s="487"/>
      <c r="H106" s="488">
        <f>IF(作業員の選択!$C$37="","",VLOOKUP(作業員の選択!$C$37,基本データ!$A$11:$AH$50,30,FALSE))</f>
        <v>27</v>
      </c>
      <c r="I106" s="489"/>
      <c r="J106" s="489"/>
      <c r="K106" s="489"/>
      <c r="L106" s="489"/>
      <c r="M106" s="489"/>
      <c r="N106" s="489"/>
      <c r="O106" s="490"/>
      <c r="P106" s="488" t="s">
        <v>405</v>
      </c>
      <c r="Q106" s="489"/>
      <c r="R106" s="489"/>
      <c r="S106" s="489"/>
      <c r="T106" s="489"/>
      <c r="U106" s="489"/>
      <c r="V106" s="489"/>
      <c r="W106" s="489"/>
      <c r="X106" s="490"/>
      <c r="Y106" s="491">
        <f>IF(作業員の選択!$C$37="","",VLOOKUP(作業員の選択!$C$37,基本データ!$A$11:$AH$50,34,FALSE))</f>
        <v>1027</v>
      </c>
      <c r="Z106" s="491"/>
      <c r="AA106" s="491"/>
      <c r="AB106" s="491"/>
      <c r="AC106" s="491"/>
      <c r="AD106" s="491"/>
      <c r="AE106" s="491"/>
      <c r="AF106" s="491"/>
      <c r="AG106" s="491"/>
    </row>
    <row r="107" spans="1:33" ht="15.95" customHeight="1" x14ac:dyDescent="0.15">
      <c r="A107" s="20"/>
      <c r="B107" s="479">
        <v>28</v>
      </c>
      <c r="C107" s="481" t="str">
        <f>IF(作業員の選択!$C$38="","",VLOOKUP(作業員の選択!$C$38,基本データ!$A$11:$AH$50,2,FALSE))</f>
        <v>しらい　はちへい</v>
      </c>
      <c r="D107" s="482"/>
      <c r="E107" s="482"/>
      <c r="F107" s="482"/>
      <c r="G107" s="483"/>
      <c r="H107" s="481" t="str">
        <f>IF(作業員の選択!$C$38="","",VLOOKUP(作業員の選択!$C$38,基本データ!$A$11:$AH$50,29,FALSE))</f>
        <v>適用除外</v>
      </c>
      <c r="I107" s="482"/>
      <c r="J107" s="482"/>
      <c r="K107" s="482"/>
      <c r="L107" s="482"/>
      <c r="M107" s="482"/>
      <c r="N107" s="482"/>
      <c r="O107" s="483"/>
      <c r="P107" s="481" t="str">
        <f>IF(作業員の選択!$C$38="","",VLOOKUP(作業員の選択!$C$38,基本データ!$A$11:$AH$50,31,FALSE))</f>
        <v>受給者</v>
      </c>
      <c r="Q107" s="482"/>
      <c r="R107" s="482"/>
      <c r="S107" s="482"/>
      <c r="T107" s="482"/>
      <c r="U107" s="482"/>
      <c r="V107" s="482"/>
      <c r="W107" s="482"/>
      <c r="X107" s="483"/>
      <c r="Y107" s="484" t="str">
        <f>IF(作業員の選択!$C$38="","",VLOOKUP(作業員の選択!$C$38,基本データ!$A$11:$AH$50,33,FALSE))</f>
        <v>日雇保険</v>
      </c>
      <c r="Z107" s="484"/>
      <c r="AA107" s="484"/>
      <c r="AB107" s="484"/>
      <c r="AC107" s="484"/>
      <c r="AD107" s="484"/>
      <c r="AE107" s="484"/>
      <c r="AF107" s="484"/>
      <c r="AG107" s="484"/>
    </row>
    <row r="108" spans="1:33" ht="27.95" customHeight="1" x14ac:dyDescent="0.15">
      <c r="A108" s="20"/>
      <c r="B108" s="492"/>
      <c r="C108" s="485" t="str">
        <f>IF(作業員の選択!$C$38="","",VLOOKUP(作業員の選択!$C$38,基本データ!$A$11:$AH$50,1,FALSE))</f>
        <v>白井　八平</v>
      </c>
      <c r="D108" s="486"/>
      <c r="E108" s="486"/>
      <c r="F108" s="486"/>
      <c r="G108" s="487"/>
      <c r="H108" s="488">
        <f>IF(作業員の選択!$C$38="","",VLOOKUP(作業員の選択!$C$38,基本データ!$A$11:$AH$50,30,FALSE))</f>
        <v>28</v>
      </c>
      <c r="I108" s="489"/>
      <c r="J108" s="489"/>
      <c r="K108" s="489"/>
      <c r="L108" s="489"/>
      <c r="M108" s="489"/>
      <c r="N108" s="489"/>
      <c r="O108" s="490"/>
      <c r="P108" s="488" t="s">
        <v>405</v>
      </c>
      <c r="Q108" s="489"/>
      <c r="R108" s="489"/>
      <c r="S108" s="489"/>
      <c r="T108" s="489"/>
      <c r="U108" s="489"/>
      <c r="V108" s="489"/>
      <c r="W108" s="489"/>
      <c r="X108" s="490"/>
      <c r="Y108" s="491">
        <f>IF(作業員の選択!$C$38="","",VLOOKUP(作業員の選択!$C$38,基本データ!$A$11:$AH$50,34,FALSE))</f>
        <v>1028</v>
      </c>
      <c r="Z108" s="491"/>
      <c r="AA108" s="491"/>
      <c r="AB108" s="491"/>
      <c r="AC108" s="491"/>
      <c r="AD108" s="491"/>
      <c r="AE108" s="491"/>
      <c r="AF108" s="491"/>
      <c r="AG108" s="491"/>
    </row>
    <row r="109" spans="1:33" ht="15.95" customHeight="1" x14ac:dyDescent="0.15">
      <c r="A109" s="20"/>
      <c r="B109" s="479">
        <v>29</v>
      </c>
      <c r="C109" s="481" t="str">
        <f>IF(作業員の選択!$C$39="","",VLOOKUP(作業員の選択!$C$39,基本データ!$A$11:$AH$50,2,FALSE))</f>
        <v>しらい　くへい</v>
      </c>
      <c r="D109" s="482"/>
      <c r="E109" s="482"/>
      <c r="F109" s="482"/>
      <c r="G109" s="483"/>
      <c r="H109" s="481" t="str">
        <f>IF(作業員の選択!$C$39="","",VLOOKUP(作業員の選択!$C$39,基本データ!$A$11:$AH$50,29,FALSE))</f>
        <v>適用除外</v>
      </c>
      <c r="I109" s="482"/>
      <c r="J109" s="482"/>
      <c r="K109" s="482"/>
      <c r="L109" s="482"/>
      <c r="M109" s="482"/>
      <c r="N109" s="482"/>
      <c r="O109" s="483"/>
      <c r="P109" s="481" t="str">
        <f>IF(作業員の選択!$C$39="","",VLOOKUP(作業員の選択!$C$39,基本データ!$A$11:$AH$50,31,FALSE))</f>
        <v>受給者</v>
      </c>
      <c r="Q109" s="482"/>
      <c r="R109" s="482"/>
      <c r="S109" s="482"/>
      <c r="T109" s="482"/>
      <c r="U109" s="482"/>
      <c r="V109" s="482"/>
      <c r="W109" s="482"/>
      <c r="X109" s="483"/>
      <c r="Y109" s="484" t="str">
        <f>IF(作業員の選択!$C$39="","",VLOOKUP(作業員の選択!$C$39,基本データ!$A$11:$AH$50,33,FALSE))</f>
        <v>日雇保険</v>
      </c>
      <c r="Z109" s="484"/>
      <c r="AA109" s="484"/>
      <c r="AB109" s="484"/>
      <c r="AC109" s="484"/>
      <c r="AD109" s="484"/>
      <c r="AE109" s="484"/>
      <c r="AF109" s="484"/>
      <c r="AG109" s="484"/>
    </row>
    <row r="110" spans="1:33" ht="27.95" customHeight="1" x14ac:dyDescent="0.15">
      <c r="A110" s="20"/>
      <c r="B110" s="492"/>
      <c r="C110" s="485" t="str">
        <f>IF(作業員の選択!$C$39="","",VLOOKUP(作業員の選択!$C$39,基本データ!$A$11:$AH$50,1,FALSE))</f>
        <v>白井　九平</v>
      </c>
      <c r="D110" s="486"/>
      <c r="E110" s="486"/>
      <c r="F110" s="486"/>
      <c r="G110" s="487"/>
      <c r="H110" s="488">
        <f>IF(作業員の選択!$C$39="","",VLOOKUP(作業員の選択!$C$39,基本データ!$A$11:$AH$50,30,FALSE))</f>
        <v>29</v>
      </c>
      <c r="I110" s="489"/>
      <c r="J110" s="489"/>
      <c r="K110" s="489"/>
      <c r="L110" s="489"/>
      <c r="M110" s="489"/>
      <c r="N110" s="489"/>
      <c r="O110" s="490"/>
      <c r="P110" s="488" t="s">
        <v>405</v>
      </c>
      <c r="Q110" s="489"/>
      <c r="R110" s="489"/>
      <c r="S110" s="489"/>
      <c r="T110" s="489"/>
      <c r="U110" s="489"/>
      <c r="V110" s="489"/>
      <c r="W110" s="489"/>
      <c r="X110" s="490"/>
      <c r="Y110" s="491">
        <f>IF(作業員の選択!$C$39="","",VLOOKUP(作業員の選択!$C$39,基本データ!$A$11:$AH$50,34,FALSE))</f>
        <v>1029</v>
      </c>
      <c r="Z110" s="491"/>
      <c r="AA110" s="491"/>
      <c r="AB110" s="491"/>
      <c r="AC110" s="491"/>
      <c r="AD110" s="491"/>
      <c r="AE110" s="491"/>
      <c r="AF110" s="491"/>
      <c r="AG110" s="491"/>
    </row>
    <row r="111" spans="1:33" ht="15.95" customHeight="1" x14ac:dyDescent="0.15">
      <c r="A111" s="20"/>
      <c r="B111" s="479">
        <v>30</v>
      </c>
      <c r="C111" s="481" t="str">
        <f>IF(作業員の選択!$C$40="","",VLOOKUP(作業員の選択!$C$40,基本データ!$A$11:$AH$50,2,FALSE))</f>
        <v>しらい　じゅうへい</v>
      </c>
      <c r="D111" s="482"/>
      <c r="E111" s="482"/>
      <c r="F111" s="482"/>
      <c r="G111" s="483"/>
      <c r="H111" s="481" t="str">
        <f>IF(作業員の選択!$C$40="","",VLOOKUP(作業員の選択!$C$40,基本データ!$A$11:$AH$50,29,FALSE))</f>
        <v>適用除外</v>
      </c>
      <c r="I111" s="482"/>
      <c r="J111" s="482"/>
      <c r="K111" s="482"/>
      <c r="L111" s="482"/>
      <c r="M111" s="482"/>
      <c r="N111" s="482"/>
      <c r="O111" s="483"/>
      <c r="P111" s="481" t="str">
        <f>IF(作業員の選択!$C$40="","",VLOOKUP(作業員の選択!$C$40,基本データ!$A$11:$AH$50,31,FALSE))</f>
        <v>受給者</v>
      </c>
      <c r="Q111" s="482"/>
      <c r="R111" s="482"/>
      <c r="S111" s="482"/>
      <c r="T111" s="482"/>
      <c r="U111" s="482"/>
      <c r="V111" s="482"/>
      <c r="W111" s="482"/>
      <c r="X111" s="483"/>
      <c r="Y111" s="484" t="str">
        <f>IF(作業員の選択!$C$40="","",VLOOKUP(作業員の選択!$C$40,基本データ!$A$11:$AH$50,33,FALSE))</f>
        <v>日雇保険</v>
      </c>
      <c r="Z111" s="484"/>
      <c r="AA111" s="484"/>
      <c r="AB111" s="484"/>
      <c r="AC111" s="484"/>
      <c r="AD111" s="484"/>
      <c r="AE111" s="484"/>
      <c r="AF111" s="484"/>
      <c r="AG111" s="484"/>
    </row>
    <row r="112" spans="1:33" ht="27.95" customHeight="1" x14ac:dyDescent="0.15">
      <c r="A112" s="20"/>
      <c r="B112" s="480"/>
      <c r="C112" s="485" t="str">
        <f>IF(作業員の選択!$C$40="","",VLOOKUP(作業員の選択!$C$40,基本データ!$A$11:$AH$50,1,FALSE))</f>
        <v>白井　十平</v>
      </c>
      <c r="D112" s="486"/>
      <c r="E112" s="486"/>
      <c r="F112" s="486"/>
      <c r="G112" s="487"/>
      <c r="H112" s="488">
        <f>IF(作業員の選択!$C$40="","",VLOOKUP(作業員の選択!$C$40,基本データ!$A$11:$AH$50,30,FALSE))</f>
        <v>30</v>
      </c>
      <c r="I112" s="489"/>
      <c r="J112" s="489"/>
      <c r="K112" s="489"/>
      <c r="L112" s="489"/>
      <c r="M112" s="489"/>
      <c r="N112" s="489"/>
      <c r="O112" s="490"/>
      <c r="P112" s="488" t="s">
        <v>405</v>
      </c>
      <c r="Q112" s="489"/>
      <c r="R112" s="489"/>
      <c r="S112" s="489"/>
      <c r="T112" s="489"/>
      <c r="U112" s="489"/>
      <c r="V112" s="489"/>
      <c r="W112" s="489"/>
      <c r="X112" s="490"/>
      <c r="Y112" s="491">
        <f>IF(作業員の選択!$C$40="","",VLOOKUP(作業員の選択!$C$40,基本データ!$A$11:$AH$50,34,FALSE))</f>
        <v>1030</v>
      </c>
      <c r="Z112" s="491"/>
      <c r="AA112" s="491"/>
      <c r="AB112" s="491"/>
      <c r="AC112" s="491"/>
      <c r="AD112" s="491"/>
      <c r="AE112" s="491"/>
      <c r="AF112" s="491"/>
      <c r="AG112" s="491"/>
    </row>
    <row r="113" spans="1:35" x14ac:dyDescent="0.15">
      <c r="A113" s="18"/>
      <c r="B113" s="17"/>
      <c r="C113" s="17"/>
      <c r="D113" s="17"/>
      <c r="E113" s="17"/>
      <c r="F113" s="17"/>
      <c r="G113" s="17"/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</row>
    <row r="114" spans="1:35" s="6" customFormat="1" ht="134.25" customHeight="1" x14ac:dyDescent="0.15">
      <c r="A114" s="18"/>
      <c r="B114" s="493" t="s">
        <v>1</v>
      </c>
      <c r="C114" s="493"/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8" t="s">
        <v>0</v>
      </c>
    </row>
    <row r="115" spans="1:35" s="6" customFormat="1" x14ac:dyDescent="0.15">
      <c r="A115" s="18"/>
      <c r="B115" s="17"/>
      <c r="C115" s="16"/>
      <c r="D115" s="15"/>
      <c r="E115" s="14"/>
      <c r="F115" s="14"/>
      <c r="G115" s="14"/>
      <c r="H115" s="11"/>
      <c r="I115" s="10"/>
      <c r="J115" s="9"/>
      <c r="K115" s="8"/>
      <c r="L115" s="8"/>
      <c r="M115" s="8"/>
      <c r="N115" s="8"/>
      <c r="O115" s="8"/>
      <c r="P115" s="8"/>
      <c r="Q115" s="8"/>
      <c r="R115" s="8"/>
      <c r="S115" s="19"/>
      <c r="T115" s="10"/>
      <c r="U115" s="9"/>
      <c r="V115" s="8"/>
      <c r="W115" s="8"/>
      <c r="X115" s="8"/>
      <c r="Y115" s="8"/>
      <c r="Z115" s="8"/>
      <c r="AA115" s="8"/>
      <c r="AB115" s="8"/>
      <c r="AC115" s="10"/>
      <c r="AD115" s="9"/>
      <c r="AE115" s="8"/>
      <c r="AF115" s="8"/>
      <c r="AG115" s="8"/>
    </row>
    <row r="116" spans="1:35" s="6" customFormat="1" ht="17.25" customHeight="1" x14ac:dyDescent="0.15">
      <c r="A116" s="18"/>
      <c r="B116" s="17"/>
      <c r="C116" s="16"/>
      <c r="D116" s="15"/>
      <c r="E116" s="14"/>
      <c r="F116" s="14"/>
      <c r="G116" s="14"/>
      <c r="H116" s="13"/>
      <c r="I116" s="10"/>
      <c r="J116" s="9"/>
      <c r="K116" s="8"/>
      <c r="L116" s="8"/>
      <c r="M116" s="9"/>
      <c r="N116" s="10"/>
      <c r="O116" s="9"/>
      <c r="P116" s="8"/>
      <c r="Q116" s="8"/>
      <c r="R116" s="8"/>
      <c r="S116" s="8"/>
      <c r="T116" s="10"/>
      <c r="U116" s="9"/>
      <c r="V116" s="11"/>
      <c r="W116" s="11"/>
      <c r="X116" s="11"/>
      <c r="Y116" s="11"/>
      <c r="Z116" s="11"/>
      <c r="AA116" s="11"/>
      <c r="AB116" s="11"/>
      <c r="AC116" s="10"/>
      <c r="AD116" s="9"/>
      <c r="AE116" s="8"/>
      <c r="AF116" s="8"/>
      <c r="AG116" s="8"/>
    </row>
    <row r="117" spans="1:35" s="6" customFormat="1" x14ac:dyDescent="0.15">
      <c r="A117" s="18"/>
      <c r="B117" s="17"/>
      <c r="C117" s="16"/>
      <c r="D117" s="15"/>
      <c r="E117" s="14"/>
      <c r="F117" s="14"/>
      <c r="G117" s="14"/>
      <c r="H117" s="13"/>
      <c r="I117" s="10"/>
      <c r="J117" s="9"/>
      <c r="K117" s="8"/>
      <c r="L117" s="8"/>
      <c r="M117" s="9"/>
      <c r="N117" s="10"/>
      <c r="O117" s="9"/>
      <c r="P117" s="8"/>
      <c r="Q117" s="8"/>
      <c r="R117" s="8"/>
      <c r="S117" s="8"/>
      <c r="T117" s="12"/>
      <c r="U117" s="9"/>
      <c r="V117" s="11"/>
      <c r="W117" s="11"/>
      <c r="X117" s="11"/>
      <c r="Y117" s="11"/>
      <c r="Z117" s="11"/>
      <c r="AA117" s="11"/>
      <c r="AB117" s="11"/>
      <c r="AC117" s="10"/>
      <c r="AD117" s="9"/>
      <c r="AE117" s="8"/>
      <c r="AF117" s="8"/>
      <c r="AG117" s="8"/>
      <c r="AI117" s="7"/>
    </row>
    <row r="118" spans="1:35" x14ac:dyDescent="0.15">
      <c r="B118" s="5"/>
      <c r="C118" s="4"/>
      <c r="D118" s="3"/>
      <c r="E118" s="543"/>
      <c r="F118" s="543"/>
      <c r="G118" s="543"/>
      <c r="H118" s="543"/>
      <c r="V118" s="2"/>
      <c r="W118" s="2"/>
    </row>
  </sheetData>
  <sheetProtection algorithmName="SHA-512" hashValue="UQgOWhpqicSzJLm50iLfd8pdcTKHsL5U6JWNmGT+kugldpgYXRvIcLF8RyBfi0tw8eGNIaBHT7yMN0FHwdEQZw==" saltValue="jAAh99sYxsbT1wCTXqoNow==" spinCount="100000" sheet="1" formatCells="0" formatColumns="0" formatRows="0"/>
  <mergeCells count="346">
    <mergeCell ref="B1:F2"/>
    <mergeCell ref="V10:Z10"/>
    <mergeCell ref="B31:B32"/>
    <mergeCell ref="P30:X30"/>
    <mergeCell ref="P32:X32"/>
    <mergeCell ref="X2:AG3"/>
    <mergeCell ref="R7:U7"/>
    <mergeCell ref="G5:V6"/>
    <mergeCell ref="U4:X4"/>
    <mergeCell ref="T2:W3"/>
    <mergeCell ref="Y20:AG20"/>
    <mergeCell ref="H19:O19"/>
    <mergeCell ref="Y17:AG17"/>
    <mergeCell ref="H18:O18"/>
    <mergeCell ref="Y15:AG16"/>
    <mergeCell ref="P15:X16"/>
    <mergeCell ref="B19:B20"/>
    <mergeCell ref="H21:O21"/>
    <mergeCell ref="P21:X21"/>
    <mergeCell ref="P20:X20"/>
    <mergeCell ref="C20:G20"/>
    <mergeCell ref="B23:B24"/>
    <mergeCell ref="Y19:AG19"/>
    <mergeCell ref="H20:O20"/>
    <mergeCell ref="P34:X34"/>
    <mergeCell ref="Y22:AG22"/>
    <mergeCell ref="Y25:AG25"/>
    <mergeCell ref="H23:O23"/>
    <mergeCell ref="P23:X23"/>
    <mergeCell ref="P26:X26"/>
    <mergeCell ref="Y26:AG26"/>
    <mergeCell ref="B35:B36"/>
    <mergeCell ref="C35:G35"/>
    <mergeCell ref="H35:O35"/>
    <mergeCell ref="P35:X35"/>
    <mergeCell ref="C36:G36"/>
    <mergeCell ref="H36:O36"/>
    <mergeCell ref="P36:X36"/>
    <mergeCell ref="C34:G34"/>
    <mergeCell ref="Y23:AG23"/>
    <mergeCell ref="H24:O24"/>
    <mergeCell ref="P24:X24"/>
    <mergeCell ref="Y24:AG24"/>
    <mergeCell ref="H22:O22"/>
    <mergeCell ref="P22:X22"/>
    <mergeCell ref="B21:B22"/>
    <mergeCell ref="C23:G23"/>
    <mergeCell ref="Y21:AG21"/>
    <mergeCell ref="B25:B26"/>
    <mergeCell ref="C25:G25"/>
    <mergeCell ref="C26:G26"/>
    <mergeCell ref="B17:B18"/>
    <mergeCell ref="H26:O26"/>
    <mergeCell ref="E118:H118"/>
    <mergeCell ref="C24:G24"/>
    <mergeCell ref="H17:O17"/>
    <mergeCell ref="P17:X17"/>
    <mergeCell ref="P19:X19"/>
    <mergeCell ref="C31:G31"/>
    <mergeCell ref="C27:G27"/>
    <mergeCell ref="H25:O25"/>
    <mergeCell ref="P25:X25"/>
    <mergeCell ref="H27:O27"/>
    <mergeCell ref="C22:G22"/>
    <mergeCell ref="C21:G21"/>
    <mergeCell ref="B33:B34"/>
    <mergeCell ref="C33:G33"/>
    <mergeCell ref="P33:X33"/>
    <mergeCell ref="B29:B30"/>
    <mergeCell ref="B27:B28"/>
    <mergeCell ref="C28:G28"/>
    <mergeCell ref="C29:G29"/>
    <mergeCell ref="C30:G30"/>
    <mergeCell ref="B38:AF38"/>
    <mergeCell ref="P27:X27"/>
    <mergeCell ref="Y27:AG27"/>
    <mergeCell ref="P28:X28"/>
    <mergeCell ref="Y34:AG34"/>
    <mergeCell ref="Y32:AG32"/>
    <mergeCell ref="H31:O31"/>
    <mergeCell ref="C32:G32"/>
    <mergeCell ref="Y28:AG28"/>
    <mergeCell ref="Y33:AG33"/>
    <mergeCell ref="Y36:AG36"/>
    <mergeCell ref="H28:O28"/>
    <mergeCell ref="H29:O29"/>
    <mergeCell ref="P29:X29"/>
    <mergeCell ref="H30:O30"/>
    <mergeCell ref="P31:X31"/>
    <mergeCell ref="Y29:AG29"/>
    <mergeCell ref="Y30:AG30"/>
    <mergeCell ref="Y31:AG31"/>
    <mergeCell ref="H33:O33"/>
    <mergeCell ref="Y35:AG35"/>
    <mergeCell ref="H32:O32"/>
    <mergeCell ref="H34:O34"/>
    <mergeCell ref="K7:Q7"/>
    <mergeCell ref="Y4:AG4"/>
    <mergeCell ref="C17:G17"/>
    <mergeCell ref="C19:G19"/>
    <mergeCell ref="L9:N10"/>
    <mergeCell ref="O9:T10"/>
    <mergeCell ref="A9:C9"/>
    <mergeCell ref="A10:C10"/>
    <mergeCell ref="H13:AG14"/>
    <mergeCell ref="B13:B16"/>
    <mergeCell ref="AA9:AF10"/>
    <mergeCell ref="W9:X9"/>
    <mergeCell ref="C14:G16"/>
    <mergeCell ref="C18:G18"/>
    <mergeCell ref="D9:J9"/>
    <mergeCell ref="D10:I10"/>
    <mergeCell ref="P18:X18"/>
    <mergeCell ref="C13:G13"/>
    <mergeCell ref="Y18:AG18"/>
    <mergeCell ref="H15:O16"/>
    <mergeCell ref="U42:X42"/>
    <mergeCell ref="Y42:AG42"/>
    <mergeCell ref="G43:V44"/>
    <mergeCell ref="K45:Q45"/>
    <mergeCell ref="R45:U45"/>
    <mergeCell ref="A47:C47"/>
    <mergeCell ref="D47:J47"/>
    <mergeCell ref="L47:N48"/>
    <mergeCell ref="O47:T48"/>
    <mergeCell ref="W47:X47"/>
    <mergeCell ref="AA47:AF48"/>
    <mergeCell ref="A48:C48"/>
    <mergeCell ref="D48:I48"/>
    <mergeCell ref="V48:Z48"/>
    <mergeCell ref="B51:B54"/>
    <mergeCell ref="C51:G51"/>
    <mergeCell ref="H51:AG52"/>
    <mergeCell ref="C52:G54"/>
    <mergeCell ref="H53:O54"/>
    <mergeCell ref="P53:X54"/>
    <mergeCell ref="Y53:AG54"/>
    <mergeCell ref="B55:B56"/>
    <mergeCell ref="C55:G55"/>
    <mergeCell ref="H55:O55"/>
    <mergeCell ref="P55:X55"/>
    <mergeCell ref="Y55:AG55"/>
    <mergeCell ref="C56:G56"/>
    <mergeCell ref="H56:O56"/>
    <mergeCell ref="P56:X56"/>
    <mergeCell ref="Y56:AG56"/>
    <mergeCell ref="B57:B58"/>
    <mergeCell ref="C57:G57"/>
    <mergeCell ref="H57:O57"/>
    <mergeCell ref="P57:X57"/>
    <mergeCell ref="Y57:AG57"/>
    <mergeCell ref="C58:G58"/>
    <mergeCell ref="H58:O58"/>
    <mergeCell ref="P58:X58"/>
    <mergeCell ref="Y58:AG58"/>
    <mergeCell ref="B59:B60"/>
    <mergeCell ref="C59:G59"/>
    <mergeCell ref="H59:O59"/>
    <mergeCell ref="P59:X59"/>
    <mergeCell ref="Y59:AG59"/>
    <mergeCell ref="C60:G60"/>
    <mergeCell ref="H60:O60"/>
    <mergeCell ref="P60:X60"/>
    <mergeCell ref="Y60:AG60"/>
    <mergeCell ref="B61:B62"/>
    <mergeCell ref="C61:G61"/>
    <mergeCell ref="H61:O61"/>
    <mergeCell ref="P61:X61"/>
    <mergeCell ref="Y61:AG61"/>
    <mergeCell ref="C62:G62"/>
    <mergeCell ref="H62:O62"/>
    <mergeCell ref="P62:X62"/>
    <mergeCell ref="Y62:AG62"/>
    <mergeCell ref="B63:B64"/>
    <mergeCell ref="C63:G63"/>
    <mergeCell ref="H63:O63"/>
    <mergeCell ref="P63:X63"/>
    <mergeCell ref="Y63:AG63"/>
    <mergeCell ref="C64:G64"/>
    <mergeCell ref="H64:O64"/>
    <mergeCell ref="P64:X64"/>
    <mergeCell ref="Y64:AG64"/>
    <mergeCell ref="B65:B66"/>
    <mergeCell ref="C65:G65"/>
    <mergeCell ref="H65:O65"/>
    <mergeCell ref="P65:X65"/>
    <mergeCell ref="Y65:AG65"/>
    <mergeCell ref="C66:G66"/>
    <mergeCell ref="H66:O66"/>
    <mergeCell ref="P66:X66"/>
    <mergeCell ref="Y66:AG66"/>
    <mergeCell ref="B67:B68"/>
    <mergeCell ref="C67:G67"/>
    <mergeCell ref="H67:O67"/>
    <mergeCell ref="P67:X67"/>
    <mergeCell ref="Y67:AG67"/>
    <mergeCell ref="C68:G68"/>
    <mergeCell ref="H68:O68"/>
    <mergeCell ref="P68:X68"/>
    <mergeCell ref="Y68:AG68"/>
    <mergeCell ref="B69:B70"/>
    <mergeCell ref="C69:G69"/>
    <mergeCell ref="H69:O69"/>
    <mergeCell ref="P69:X69"/>
    <mergeCell ref="Y69:AG69"/>
    <mergeCell ref="C70:G70"/>
    <mergeCell ref="H70:O70"/>
    <mergeCell ref="P70:X70"/>
    <mergeCell ref="Y70:AG70"/>
    <mergeCell ref="B71:B72"/>
    <mergeCell ref="C71:G71"/>
    <mergeCell ref="H71:O71"/>
    <mergeCell ref="P71:X71"/>
    <mergeCell ref="Y71:AG71"/>
    <mergeCell ref="C72:G72"/>
    <mergeCell ref="H72:O72"/>
    <mergeCell ref="P72:X72"/>
    <mergeCell ref="Y72:AG72"/>
    <mergeCell ref="B76:AF76"/>
    <mergeCell ref="B73:B74"/>
    <mergeCell ref="C73:G73"/>
    <mergeCell ref="H73:O73"/>
    <mergeCell ref="P73:X73"/>
    <mergeCell ref="Y73:AG73"/>
    <mergeCell ref="C74:G74"/>
    <mergeCell ref="H74:O74"/>
    <mergeCell ref="P74:X74"/>
    <mergeCell ref="Y74:AG74"/>
    <mergeCell ref="G81:V82"/>
    <mergeCell ref="K83:Q83"/>
    <mergeCell ref="R83:U83"/>
    <mergeCell ref="A85:C85"/>
    <mergeCell ref="D85:J85"/>
    <mergeCell ref="L85:N86"/>
    <mergeCell ref="O85:T86"/>
    <mergeCell ref="W85:X85"/>
    <mergeCell ref="AA85:AF86"/>
    <mergeCell ref="A86:C86"/>
    <mergeCell ref="D86:I86"/>
    <mergeCell ref="V86:Z86"/>
    <mergeCell ref="B89:B92"/>
    <mergeCell ref="C89:G89"/>
    <mergeCell ref="H89:AG90"/>
    <mergeCell ref="C90:G92"/>
    <mergeCell ref="H91:O92"/>
    <mergeCell ref="P91:X92"/>
    <mergeCell ref="Y91:AG92"/>
    <mergeCell ref="B93:B94"/>
    <mergeCell ref="C93:G93"/>
    <mergeCell ref="H93:O93"/>
    <mergeCell ref="P93:X93"/>
    <mergeCell ref="Y93:AG93"/>
    <mergeCell ref="C94:G94"/>
    <mergeCell ref="H94:O94"/>
    <mergeCell ref="P94:X94"/>
    <mergeCell ref="Y94:AG94"/>
    <mergeCell ref="B95:B96"/>
    <mergeCell ref="C95:G95"/>
    <mergeCell ref="H95:O95"/>
    <mergeCell ref="P95:X95"/>
    <mergeCell ref="Y95:AG95"/>
    <mergeCell ref="C96:G96"/>
    <mergeCell ref="H96:O96"/>
    <mergeCell ref="P96:X96"/>
    <mergeCell ref="Y96:AG96"/>
    <mergeCell ref="B97:B98"/>
    <mergeCell ref="C97:G97"/>
    <mergeCell ref="H97:O97"/>
    <mergeCell ref="P97:X97"/>
    <mergeCell ref="Y97:AG97"/>
    <mergeCell ref="C98:G98"/>
    <mergeCell ref="H98:O98"/>
    <mergeCell ref="P98:X98"/>
    <mergeCell ref="Y98:AG98"/>
    <mergeCell ref="B99:B100"/>
    <mergeCell ref="C99:G99"/>
    <mergeCell ref="H99:O99"/>
    <mergeCell ref="P99:X99"/>
    <mergeCell ref="Y99:AG99"/>
    <mergeCell ref="C100:G100"/>
    <mergeCell ref="H100:O100"/>
    <mergeCell ref="P100:X100"/>
    <mergeCell ref="Y100:AG100"/>
    <mergeCell ref="B101:B102"/>
    <mergeCell ref="C101:G101"/>
    <mergeCell ref="H101:O101"/>
    <mergeCell ref="P101:X101"/>
    <mergeCell ref="Y101:AG101"/>
    <mergeCell ref="C102:G102"/>
    <mergeCell ref="H102:O102"/>
    <mergeCell ref="P102:X102"/>
    <mergeCell ref="Y102:AG102"/>
    <mergeCell ref="B103:B104"/>
    <mergeCell ref="C103:G103"/>
    <mergeCell ref="H103:O103"/>
    <mergeCell ref="P103:X103"/>
    <mergeCell ref="Y103:AG103"/>
    <mergeCell ref="C104:G104"/>
    <mergeCell ref="H104:O104"/>
    <mergeCell ref="P104:X104"/>
    <mergeCell ref="Y104:AG104"/>
    <mergeCell ref="P108:X108"/>
    <mergeCell ref="Y108:AG108"/>
    <mergeCell ref="B105:B106"/>
    <mergeCell ref="C105:G105"/>
    <mergeCell ref="H105:O105"/>
    <mergeCell ref="P105:X105"/>
    <mergeCell ref="Y105:AG105"/>
    <mergeCell ref="C106:G106"/>
    <mergeCell ref="H106:O106"/>
    <mergeCell ref="P106:X106"/>
    <mergeCell ref="Y106:AG106"/>
    <mergeCell ref="B114:AF114"/>
    <mergeCell ref="B109:B110"/>
    <mergeCell ref="C109:G109"/>
    <mergeCell ref="H109:O109"/>
    <mergeCell ref="P109:X109"/>
    <mergeCell ref="Y109:AG109"/>
    <mergeCell ref="C110:G110"/>
    <mergeCell ref="H110:O110"/>
    <mergeCell ref="P110:X110"/>
    <mergeCell ref="Y110:AG110"/>
    <mergeCell ref="B39:F40"/>
    <mergeCell ref="T40:W41"/>
    <mergeCell ref="X40:AG41"/>
    <mergeCell ref="B77:F78"/>
    <mergeCell ref="T78:W79"/>
    <mergeCell ref="X78:AG79"/>
    <mergeCell ref="U80:X80"/>
    <mergeCell ref="Y80:AG80"/>
    <mergeCell ref="B111:B112"/>
    <mergeCell ref="C111:G111"/>
    <mergeCell ref="H111:O111"/>
    <mergeCell ref="P111:X111"/>
    <mergeCell ref="Y111:AG111"/>
    <mergeCell ref="C112:G112"/>
    <mergeCell ref="H112:O112"/>
    <mergeCell ref="P112:X112"/>
    <mergeCell ref="Y112:AG112"/>
    <mergeCell ref="B107:B108"/>
    <mergeCell ref="C107:G107"/>
    <mergeCell ref="H107:O107"/>
    <mergeCell ref="P107:X107"/>
    <mergeCell ref="Y107:AG107"/>
    <mergeCell ref="C108:G108"/>
    <mergeCell ref="H108:O108"/>
  </mergeCells>
  <phoneticPr fontId="3"/>
  <printOptions horizontalCentered="1"/>
  <pageMargins left="0.23622047244094491" right="0.23622047244094491" top="0.59055118110236227" bottom="0.51181102362204722" header="0.23622047244094491" footer="0.51181102362204722"/>
  <pageSetup paperSize="9" scale="9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基本データ</vt:lpstr>
      <vt:lpstr>作業員の選択</vt:lpstr>
      <vt:lpstr>作業員名簿</vt:lpstr>
      <vt:lpstr>(別紙)</vt:lpstr>
      <vt:lpstr>'(別紙)'!Print_Area</vt:lpstr>
      <vt:lpstr>作業員名簿!Print_Area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aoyagi</dc:creator>
  <cp:lastModifiedBy>aoyagi</cp:lastModifiedBy>
  <cp:lastPrinted>2021-08-16T05:04:48Z</cp:lastPrinted>
  <dcterms:created xsi:type="dcterms:W3CDTF">2015-04-13T22:33:59Z</dcterms:created>
  <dcterms:modified xsi:type="dcterms:W3CDTF">2021-09-01T08:19:26Z</dcterms:modified>
</cp:coreProperties>
</file>