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C:\Users\aoyagi\Downloads\"/>
    </mc:Choice>
  </mc:AlternateContent>
  <xr:revisionPtr revIDLastSave="0" documentId="13_ncr:1_{F3B05B17-ED5D-4620-886D-DF03F52F607C}" xr6:coauthVersionLast="47" xr6:coauthVersionMax="47" xr10:uidLastSave="{00000000-0000-0000-0000-000000000000}"/>
  <bookViews>
    <workbookView xWindow="-120" yWindow="-120" windowWidth="20730" windowHeight="11160" activeTab="1" xr2:uid="{00000000-000D-0000-FFFF-FFFF00000000}"/>
  </bookViews>
  <sheets>
    <sheet name="基本データ" sheetId="3" r:id="rId1"/>
    <sheet name="作業員の選択" sheetId="4" r:id="rId2"/>
    <sheet name="作業員名簿" sheetId="2" r:id="rId3"/>
    <sheet name="(別紙)" sheetId="1" r:id="rId4"/>
    <sheet name="様式例-6" sheetId="5" r:id="rId5"/>
  </sheets>
  <definedNames>
    <definedName name="data" localSheetId="4">#REF!</definedName>
    <definedName name="data">#REF!</definedName>
    <definedName name="data1" localSheetId="4">#REF!</definedName>
    <definedName name="data1">#REF!</definedName>
    <definedName name="_xlnm.Print_Area" localSheetId="3">'(別紙)'!$A$1:$AH$114</definedName>
    <definedName name="_xlnm.Print_Area" localSheetId="2">作業員名簿!$A$1:$AH$258</definedName>
    <definedName name="_xlnm.Print_Area" localSheetId="4">'様式例-6'!$A$1:$Z$83</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5" l="1"/>
  <c r="O46" i="5"/>
  <c r="O43" i="5"/>
  <c r="O40" i="5"/>
  <c r="O37" i="5"/>
  <c r="O34" i="5"/>
  <c r="O31" i="5"/>
  <c r="O28" i="5"/>
  <c r="O25" i="5"/>
  <c r="O22" i="5"/>
  <c r="O49" i="5"/>
  <c r="O52" i="5"/>
  <c r="X56" i="2" l="1"/>
  <c r="Y19" i="1"/>
  <c r="Y20" i="1"/>
  <c r="V6" i="5"/>
  <c r="W8" i="2"/>
  <c r="V8" i="2"/>
  <c r="B20" i="5"/>
  <c r="V20" i="5"/>
  <c r="V26" i="5"/>
  <c r="V62" i="5"/>
  <c r="V56" i="5"/>
  <c r="V50" i="5"/>
  <c r="V44" i="5"/>
  <c r="V38" i="5"/>
  <c r="V32" i="5"/>
  <c r="V60" i="5"/>
  <c r="V54" i="5"/>
  <c r="V48" i="5"/>
  <c r="V42" i="5"/>
  <c r="V36" i="5"/>
  <c r="V30" i="5"/>
  <c r="V24" i="5"/>
  <c r="V18" i="5"/>
  <c r="V58" i="5"/>
  <c r="V52" i="5"/>
  <c r="V46" i="5"/>
  <c r="V40" i="5"/>
  <c r="V34" i="5"/>
  <c r="V28" i="5"/>
  <c r="V22" i="5"/>
  <c r="V16" i="5"/>
  <c r="Q62" i="5"/>
  <c r="Q58" i="5"/>
  <c r="Q56" i="5"/>
  <c r="Q50" i="5"/>
  <c r="X4" i="5"/>
  <c r="Q44" i="5"/>
  <c r="Q38" i="5"/>
  <c r="Q32" i="5"/>
  <c r="Q26" i="5"/>
  <c r="Q20" i="5"/>
  <c r="Q60" i="5"/>
  <c r="Q54" i="5"/>
  <c r="Q48" i="5"/>
  <c r="Q42" i="5"/>
  <c r="Q36" i="5"/>
  <c r="Q30" i="5"/>
  <c r="Q24" i="5"/>
  <c r="Q18" i="5"/>
  <c r="Q52" i="5"/>
  <c r="Q46" i="5"/>
  <c r="Q40" i="5"/>
  <c r="Q34" i="5"/>
  <c r="Q28" i="5"/>
  <c r="Q22" i="5"/>
  <c r="Q16" i="5"/>
  <c r="O61" i="5"/>
  <c r="O55" i="5"/>
  <c r="O19" i="5"/>
  <c r="O16" i="5"/>
  <c r="N62" i="5"/>
  <c r="N56" i="5"/>
  <c r="N50" i="5"/>
  <c r="N44" i="5"/>
  <c r="N38" i="5"/>
  <c r="N32" i="5"/>
  <c r="N26" i="5"/>
  <c r="N20" i="5"/>
  <c r="M60" i="5"/>
  <c r="M54" i="5"/>
  <c r="M48" i="5"/>
  <c r="M42" i="5"/>
  <c r="M36" i="5"/>
  <c r="M30" i="5"/>
  <c r="M24" i="5"/>
  <c r="M18" i="5"/>
  <c r="M58" i="5"/>
  <c r="M52" i="5"/>
  <c r="M46" i="5"/>
  <c r="M40" i="5"/>
  <c r="M34" i="5"/>
  <c r="M28" i="5"/>
  <c r="M22" i="5"/>
  <c r="M16" i="5"/>
  <c r="J40" i="5"/>
  <c r="J34" i="5"/>
  <c r="J28" i="5"/>
  <c r="F58" i="5"/>
  <c r="F52" i="5"/>
  <c r="F46" i="5"/>
  <c r="F40" i="5"/>
  <c r="F34" i="5"/>
  <c r="F28" i="5"/>
  <c r="F22" i="5"/>
  <c r="F16" i="5"/>
  <c r="B62" i="5"/>
  <c r="B56" i="5"/>
  <c r="B50" i="5"/>
  <c r="B44" i="5"/>
  <c r="B38" i="5"/>
  <c r="B32" i="5"/>
  <c r="B26" i="5"/>
  <c r="B16" i="5"/>
  <c r="B18" i="5"/>
  <c r="P62" i="5" l="1"/>
  <c r="P60" i="5"/>
  <c r="P58" i="5"/>
  <c r="P56" i="5"/>
  <c r="P54" i="5"/>
  <c r="P52" i="5"/>
  <c r="P50" i="5"/>
  <c r="P48" i="5"/>
  <c r="P46" i="5"/>
  <c r="P44" i="5"/>
  <c r="P42" i="5"/>
  <c r="P40" i="5"/>
  <c r="P38" i="5"/>
  <c r="P36" i="5"/>
  <c r="P34" i="5"/>
  <c r="P32" i="5"/>
  <c r="P30" i="5"/>
  <c r="P28" i="5"/>
  <c r="P26" i="5"/>
  <c r="P24" i="5"/>
  <c r="P22" i="5"/>
  <c r="P20" i="5"/>
  <c r="P18" i="5"/>
  <c r="P16" i="5"/>
  <c r="J58" i="5"/>
  <c r="J52" i="5"/>
  <c r="J46" i="5"/>
  <c r="J22" i="5"/>
  <c r="J16" i="5"/>
  <c r="X7" i="5"/>
  <c r="X6" i="5"/>
  <c r="P7" i="5"/>
  <c r="P6" i="5"/>
  <c r="D4" i="5"/>
  <c r="D3" i="5"/>
  <c r="N2" i="5"/>
  <c r="B42" i="5"/>
  <c r="B40" i="5"/>
  <c r="B36" i="5"/>
  <c r="B34" i="5"/>
  <c r="B30" i="5"/>
  <c r="B28" i="5"/>
  <c r="B24" i="5"/>
  <c r="B60" i="5"/>
  <c r="B58" i="5"/>
  <c r="B54" i="5"/>
  <c r="B52" i="5"/>
  <c r="B48" i="5"/>
  <c r="B46" i="5"/>
  <c r="B22" i="5"/>
  <c r="Y100" i="1" l="1"/>
  <c r="Y104" i="1"/>
  <c r="Y112" i="1"/>
  <c r="Y110" i="1"/>
  <c r="Y108" i="1"/>
  <c r="Y106" i="1"/>
  <c r="Y102" i="1"/>
  <c r="Y98" i="1"/>
  <c r="Y96" i="1"/>
  <c r="Y94" i="1"/>
  <c r="Y74" i="1"/>
  <c r="Y72" i="1"/>
  <c r="Y70" i="1"/>
  <c r="Y68" i="1"/>
  <c r="Y66" i="1"/>
  <c r="Y64" i="1"/>
  <c r="Y62" i="1"/>
  <c r="Y60" i="1"/>
  <c r="Y58" i="1"/>
  <c r="Y56" i="1"/>
  <c r="Y36" i="1"/>
  <c r="Y34" i="1"/>
  <c r="Y32" i="1"/>
  <c r="Y30" i="1"/>
  <c r="Y28" i="1"/>
  <c r="Y26" i="1"/>
  <c r="Y24" i="1"/>
  <c r="Y22" i="1"/>
  <c r="Y18" i="1"/>
  <c r="Y27" i="1"/>
  <c r="Y29" i="1"/>
  <c r="Y97" i="1"/>
  <c r="Y111" i="1"/>
  <c r="Y109" i="1"/>
  <c r="Y107" i="1"/>
  <c r="Y105" i="1"/>
  <c r="Y103" i="1"/>
  <c r="Y101" i="1"/>
  <c r="Y99" i="1"/>
  <c r="Y95" i="1"/>
  <c r="Y93" i="1"/>
  <c r="Y73" i="1"/>
  <c r="Y71" i="1"/>
  <c r="Y69" i="1"/>
  <c r="Y67" i="1"/>
  <c r="Y65" i="1"/>
  <c r="Y63" i="1"/>
  <c r="Y61" i="1"/>
  <c r="Y59" i="1"/>
  <c r="Y57" i="1"/>
  <c r="Y55" i="1"/>
  <c r="Y35" i="1"/>
  <c r="Y33" i="1"/>
  <c r="Y31" i="1"/>
  <c r="Y25" i="1"/>
  <c r="Y23" i="1"/>
  <c r="Y21" i="1"/>
  <c r="Y17" i="1"/>
  <c r="P93" i="1"/>
  <c r="P111" i="1"/>
  <c r="P109" i="1"/>
  <c r="P107" i="1"/>
  <c r="P105" i="1"/>
  <c r="P103" i="1"/>
  <c r="P101" i="1"/>
  <c r="P99" i="1"/>
  <c r="P97" i="1"/>
  <c r="P95" i="1"/>
  <c r="P73" i="1"/>
  <c r="P71" i="1"/>
  <c r="P69" i="1"/>
  <c r="P67" i="1"/>
  <c r="P65" i="1"/>
  <c r="P63" i="1"/>
  <c r="P61" i="1"/>
  <c r="P59" i="1"/>
  <c r="P57" i="1"/>
  <c r="P55" i="1"/>
  <c r="P35" i="1"/>
  <c r="P33" i="1"/>
  <c r="P31" i="1"/>
  <c r="P29" i="1"/>
  <c r="P27" i="1"/>
  <c r="P25" i="1"/>
  <c r="P23" i="1"/>
  <c r="P21" i="1"/>
  <c r="P19" i="1"/>
  <c r="P17" i="1"/>
  <c r="H74" i="1"/>
  <c r="H112" i="1"/>
  <c r="H110" i="1"/>
  <c r="H108" i="1"/>
  <c r="H106" i="1"/>
  <c r="H104" i="1"/>
  <c r="H102" i="1"/>
  <c r="H100" i="1"/>
  <c r="H98" i="1"/>
  <c r="H96" i="1"/>
  <c r="H94" i="1"/>
  <c r="H72" i="1"/>
  <c r="H70" i="1"/>
  <c r="H68" i="1"/>
  <c r="H66" i="1"/>
  <c r="H64" i="1"/>
  <c r="H62" i="1"/>
  <c r="H60" i="1"/>
  <c r="H58" i="1"/>
  <c r="H56" i="1"/>
  <c r="H36" i="1"/>
  <c r="H34" i="1"/>
  <c r="H32" i="1"/>
  <c r="H30" i="1"/>
  <c r="H28" i="1"/>
  <c r="H26" i="1"/>
  <c r="H24" i="1"/>
  <c r="H22" i="1"/>
  <c r="H20" i="1"/>
  <c r="H18" i="1"/>
  <c r="H71" i="1"/>
  <c r="H111" i="1"/>
  <c r="H109" i="1"/>
  <c r="H107" i="1"/>
  <c r="H105" i="1"/>
  <c r="H103" i="1"/>
  <c r="H101" i="1"/>
  <c r="H99" i="1"/>
  <c r="H97" i="1"/>
  <c r="H95" i="1"/>
  <c r="H93" i="1"/>
  <c r="H73" i="1"/>
  <c r="H69" i="1"/>
  <c r="H67" i="1"/>
  <c r="H65" i="1"/>
  <c r="H63" i="1"/>
  <c r="H61" i="1"/>
  <c r="H59" i="1"/>
  <c r="H57" i="1"/>
  <c r="H55" i="1"/>
  <c r="H35" i="1"/>
  <c r="H33" i="1"/>
  <c r="H31" i="1"/>
  <c r="H29" i="1"/>
  <c r="H27" i="1"/>
  <c r="H25" i="1"/>
  <c r="H23" i="1"/>
  <c r="H21" i="1"/>
  <c r="H19" i="1"/>
  <c r="H17" i="1"/>
  <c r="AH243" i="2" l="1"/>
  <c r="AH240" i="2"/>
  <c r="AH237" i="2"/>
  <c r="AH234" i="2"/>
  <c r="AH231" i="2"/>
  <c r="AH228" i="2"/>
  <c r="AH225" i="2"/>
  <c r="AH222" i="2"/>
  <c r="AH219" i="2"/>
  <c r="AH216" i="2"/>
  <c r="AH213" i="2"/>
  <c r="AH210" i="2"/>
  <c r="AH207" i="2"/>
  <c r="AH204" i="2"/>
  <c r="AH201" i="2"/>
  <c r="AH198" i="2"/>
  <c r="AH195" i="2"/>
  <c r="AH192" i="2"/>
  <c r="AH189" i="2"/>
  <c r="AH186" i="2"/>
  <c r="AH157" i="2"/>
  <c r="AH154" i="2"/>
  <c r="AH151" i="2"/>
  <c r="AH148" i="2"/>
  <c r="AH145" i="2"/>
  <c r="AH142" i="2"/>
  <c r="AH139" i="2"/>
  <c r="AH136" i="2"/>
  <c r="AH133" i="2"/>
  <c r="AH130" i="2"/>
  <c r="AH127" i="2"/>
  <c r="AH124" i="2"/>
  <c r="AH121" i="2"/>
  <c r="AH118" i="2"/>
  <c r="AH115" i="2"/>
  <c r="AH112" i="2"/>
  <c r="AH109" i="2"/>
  <c r="AH106" i="2"/>
  <c r="AH103" i="2"/>
  <c r="AH100" i="2"/>
  <c r="AG238" i="2"/>
  <c r="AG244" i="2"/>
  <c r="AG232" i="2"/>
  <c r="AG226" i="2"/>
  <c r="AG220" i="2"/>
  <c r="AG214" i="2"/>
  <c r="AG208" i="2"/>
  <c r="AG202" i="2"/>
  <c r="AG196" i="2"/>
  <c r="AG190" i="2"/>
  <c r="AF190" i="2"/>
  <c r="AG210" i="2"/>
  <c r="AG240" i="2"/>
  <c r="AG234" i="2"/>
  <c r="AG228" i="2"/>
  <c r="AG222" i="2"/>
  <c r="AG216" i="2"/>
  <c r="AG204" i="2"/>
  <c r="AG198" i="2"/>
  <c r="AG192" i="2"/>
  <c r="AG186" i="2"/>
  <c r="AG245" i="2"/>
  <c r="AG241" i="2"/>
  <c r="AG233" i="2"/>
  <c r="AG235" i="2"/>
  <c r="AG227" i="2"/>
  <c r="AG229" i="2"/>
  <c r="AG221" i="2"/>
  <c r="AG223" i="2"/>
  <c r="AG215" i="2"/>
  <c r="AG217" i="2"/>
  <c r="AG209" i="2"/>
  <c r="AG211" i="2"/>
  <c r="AG203" i="2"/>
  <c r="AG205" i="2"/>
  <c r="AG197" i="2"/>
  <c r="AG199" i="2"/>
  <c r="AG193" i="2"/>
  <c r="AG187" i="2"/>
  <c r="AG154" i="2"/>
  <c r="AG148" i="2"/>
  <c r="AG142" i="2"/>
  <c r="AG136" i="2"/>
  <c r="AG130" i="2"/>
  <c r="AG124" i="2"/>
  <c r="AG118" i="2"/>
  <c r="AG112" i="2"/>
  <c r="AG106" i="2"/>
  <c r="AG100" i="2"/>
  <c r="AF244" i="2"/>
  <c r="AF238" i="2"/>
  <c r="AF232" i="2"/>
  <c r="AF226" i="2"/>
  <c r="AF220" i="2"/>
  <c r="AF214" i="2"/>
  <c r="AF208" i="2"/>
  <c r="AF202" i="2"/>
  <c r="AF196" i="2"/>
  <c r="AF116" i="2"/>
  <c r="AG116" i="2" s="1"/>
  <c r="AF158" i="2"/>
  <c r="AG158" i="2" s="1"/>
  <c r="AF152" i="2"/>
  <c r="AG152" i="2" s="1"/>
  <c r="AF146" i="2"/>
  <c r="AG146" i="2" s="1"/>
  <c r="AF140" i="2"/>
  <c r="AG140" i="2" s="1"/>
  <c r="AF134" i="2"/>
  <c r="AF128" i="2"/>
  <c r="AG128" i="2" s="1"/>
  <c r="AF122" i="2"/>
  <c r="AG122" i="2" s="1"/>
  <c r="AF110" i="2"/>
  <c r="AG110" i="2" s="1"/>
  <c r="AF104" i="2"/>
  <c r="AG104" i="2" s="1"/>
  <c r="AF242" i="2"/>
  <c r="AF236" i="2"/>
  <c r="AF230" i="2"/>
  <c r="AF224" i="2"/>
  <c r="AF218" i="2"/>
  <c r="AF212" i="2"/>
  <c r="AF206" i="2"/>
  <c r="AF200" i="2"/>
  <c r="AF194" i="2"/>
  <c r="AF188" i="2"/>
  <c r="AF156" i="2"/>
  <c r="AF150" i="2"/>
  <c r="AF144" i="2"/>
  <c r="AF138" i="2"/>
  <c r="AF132" i="2"/>
  <c r="AF126" i="2"/>
  <c r="AF120" i="2"/>
  <c r="AF114" i="2"/>
  <c r="AF108" i="2"/>
  <c r="AF102" i="2"/>
  <c r="AF148" i="2"/>
  <c r="AF240" i="2"/>
  <c r="AF234" i="2"/>
  <c r="AF228" i="2"/>
  <c r="AF222" i="2"/>
  <c r="AF216" i="2"/>
  <c r="AF210" i="2"/>
  <c r="AF204" i="2"/>
  <c r="AF198" i="2"/>
  <c r="AF192" i="2"/>
  <c r="AF186" i="2"/>
  <c r="AF154" i="2"/>
  <c r="AF142" i="2"/>
  <c r="AF136" i="2"/>
  <c r="AF130" i="2"/>
  <c r="AF124" i="2"/>
  <c r="AF118" i="2"/>
  <c r="AF112" i="2"/>
  <c r="AF106" i="2"/>
  <c r="AF100" i="2"/>
  <c r="AB245" i="2"/>
  <c r="AB239" i="2"/>
  <c r="AB233" i="2"/>
  <c r="AB227" i="2"/>
  <c r="AB221" i="2"/>
  <c r="AB215" i="2"/>
  <c r="AB209" i="2"/>
  <c r="AB203" i="2"/>
  <c r="AB197" i="2"/>
  <c r="AB191" i="2"/>
  <c r="AB238" i="2"/>
  <c r="AB244" i="2"/>
  <c r="AB232" i="2"/>
  <c r="AB226" i="2"/>
  <c r="AB220" i="2"/>
  <c r="AB214" i="2"/>
  <c r="AB208" i="2"/>
  <c r="AB202" i="2"/>
  <c r="AB196" i="2"/>
  <c r="AB190" i="2"/>
  <c r="AB243" i="2"/>
  <c r="AB237" i="2"/>
  <c r="AB231" i="2"/>
  <c r="AB225" i="2"/>
  <c r="AB219" i="2"/>
  <c r="AB213" i="2"/>
  <c r="AB207" i="2"/>
  <c r="AB201" i="2"/>
  <c r="AB195" i="2"/>
  <c r="AB189" i="2"/>
  <c r="AB242" i="2"/>
  <c r="AB236" i="2"/>
  <c r="AB230" i="2"/>
  <c r="AB224" i="2"/>
  <c r="AB218" i="2"/>
  <c r="AB212" i="2"/>
  <c r="AB206" i="2"/>
  <c r="AB200" i="2"/>
  <c r="AB194" i="2"/>
  <c r="AB188" i="2"/>
  <c r="AB241" i="2"/>
  <c r="AB235" i="2"/>
  <c r="AB229" i="2"/>
  <c r="AB223" i="2"/>
  <c r="AB217" i="2"/>
  <c r="AB211" i="2"/>
  <c r="AB205" i="2"/>
  <c r="AB199" i="2"/>
  <c r="AB193" i="2"/>
  <c r="AB187" i="2"/>
  <c r="AB240" i="2"/>
  <c r="AB234" i="2"/>
  <c r="AB228" i="2"/>
  <c r="AB222" i="2"/>
  <c r="AB216" i="2"/>
  <c r="AB210" i="2"/>
  <c r="AB204" i="2"/>
  <c r="AB198" i="2"/>
  <c r="AB192" i="2"/>
  <c r="AB186" i="2"/>
  <c r="X191" i="2"/>
  <c r="X245" i="2"/>
  <c r="X239" i="2"/>
  <c r="X233" i="2"/>
  <c r="X227" i="2"/>
  <c r="X221" i="2"/>
  <c r="X215" i="2"/>
  <c r="X209" i="2"/>
  <c r="X203" i="2"/>
  <c r="X197" i="2"/>
  <c r="X238" i="2"/>
  <c r="X244" i="2"/>
  <c r="X232" i="2"/>
  <c r="X226" i="2"/>
  <c r="X220" i="2"/>
  <c r="X214" i="2"/>
  <c r="X208" i="2"/>
  <c r="X202" i="2"/>
  <c r="X196" i="2"/>
  <c r="X190" i="2"/>
  <c r="X225" i="2"/>
  <c r="X195" i="2"/>
  <c r="X243" i="2"/>
  <c r="X237" i="2"/>
  <c r="X231" i="2"/>
  <c r="X219" i="2"/>
  <c r="X213" i="2"/>
  <c r="X207" i="2"/>
  <c r="X201" i="2"/>
  <c r="X189" i="2"/>
  <c r="X242" i="2"/>
  <c r="X236" i="2"/>
  <c r="X230" i="2"/>
  <c r="X224" i="2"/>
  <c r="X218" i="2"/>
  <c r="X212" i="2"/>
  <c r="X206" i="2"/>
  <c r="X200" i="2"/>
  <c r="X194" i="2"/>
  <c r="X188" i="2"/>
  <c r="X241" i="2"/>
  <c r="X235" i="2"/>
  <c r="X229" i="2"/>
  <c r="X223" i="2"/>
  <c r="X217" i="2"/>
  <c r="X211" i="2"/>
  <c r="X205" i="2"/>
  <c r="X199" i="2"/>
  <c r="X193" i="2"/>
  <c r="X187" i="2"/>
  <c r="X240" i="2"/>
  <c r="X234" i="2"/>
  <c r="X228" i="2"/>
  <c r="X222" i="2"/>
  <c r="X216" i="2"/>
  <c r="X210" i="2"/>
  <c r="X204" i="2"/>
  <c r="X198" i="2"/>
  <c r="X192" i="2"/>
  <c r="X186" i="2"/>
  <c r="V245" i="2"/>
  <c r="V239" i="2"/>
  <c r="V233" i="2"/>
  <c r="V227" i="2"/>
  <c r="V221" i="2"/>
  <c r="V215" i="2"/>
  <c r="V209" i="2"/>
  <c r="V203" i="2"/>
  <c r="V197" i="2"/>
  <c r="V191" i="2"/>
  <c r="V244" i="2"/>
  <c r="V238" i="2"/>
  <c r="V232" i="2"/>
  <c r="V226" i="2"/>
  <c r="V220" i="2"/>
  <c r="V214" i="2"/>
  <c r="V208" i="2"/>
  <c r="V202" i="2"/>
  <c r="V196" i="2"/>
  <c r="V190" i="2"/>
  <c r="AB129" i="2"/>
  <c r="AB159" i="2"/>
  <c r="AB153" i="2"/>
  <c r="AB147" i="2"/>
  <c r="AB141" i="2"/>
  <c r="AB135" i="2"/>
  <c r="AB123" i="2"/>
  <c r="AB117" i="2"/>
  <c r="AB111" i="2"/>
  <c r="AB105" i="2"/>
  <c r="AB128" i="2"/>
  <c r="AB116" i="2"/>
  <c r="AB158" i="2"/>
  <c r="AB152" i="2"/>
  <c r="AB146" i="2"/>
  <c r="AB140" i="2"/>
  <c r="AB134" i="2"/>
  <c r="AB122" i="2"/>
  <c r="AB110" i="2"/>
  <c r="AB104" i="2"/>
  <c r="AB127" i="2"/>
  <c r="AB157" i="2"/>
  <c r="AB151" i="2"/>
  <c r="AB139" i="2"/>
  <c r="AB133" i="2"/>
  <c r="AB121" i="2"/>
  <c r="AB115" i="2"/>
  <c r="AB109" i="2"/>
  <c r="AB103" i="2"/>
  <c r="AB120" i="2"/>
  <c r="AB156" i="2"/>
  <c r="AB150" i="2"/>
  <c r="AB144" i="2"/>
  <c r="AB138" i="2"/>
  <c r="AB126" i="2"/>
  <c r="AB108" i="2"/>
  <c r="AB102" i="2"/>
  <c r="AB113" i="2"/>
  <c r="AB114" i="2"/>
  <c r="AB155" i="2"/>
  <c r="AB149" i="2"/>
  <c r="AB143" i="2"/>
  <c r="AB137" i="2"/>
  <c r="AB131" i="2"/>
  <c r="AB125" i="2"/>
  <c r="AB119" i="2"/>
  <c r="AB107" i="2"/>
  <c r="AB101" i="2"/>
  <c r="AB106" i="2"/>
  <c r="AB124" i="2"/>
  <c r="AB154" i="2"/>
  <c r="AB148" i="2"/>
  <c r="AB142" i="2"/>
  <c r="AB136" i="2"/>
  <c r="AB130" i="2"/>
  <c r="AB118" i="2"/>
  <c r="AB112" i="2"/>
  <c r="AB100" i="2"/>
  <c r="X159" i="2"/>
  <c r="X153" i="2"/>
  <c r="X147" i="2"/>
  <c r="X141" i="2"/>
  <c r="X135" i="2"/>
  <c r="X129" i="2"/>
  <c r="X123" i="2"/>
  <c r="X117" i="2"/>
  <c r="X111" i="2"/>
  <c r="X105" i="2"/>
  <c r="X104" i="2"/>
  <c r="X122" i="2"/>
  <c r="X158" i="2"/>
  <c r="X152" i="2"/>
  <c r="X146" i="2"/>
  <c r="X140" i="2"/>
  <c r="X128" i="2"/>
  <c r="X110" i="2"/>
  <c r="X116" i="2"/>
  <c r="X145" i="2"/>
  <c r="X103" i="2"/>
  <c r="X157" i="2"/>
  <c r="X151" i="2"/>
  <c r="X139" i="2"/>
  <c r="X133" i="2"/>
  <c r="X127" i="2"/>
  <c r="X121" i="2"/>
  <c r="X115" i="2"/>
  <c r="X109" i="2"/>
  <c r="X156" i="2"/>
  <c r="X150" i="2"/>
  <c r="X144" i="2"/>
  <c r="X138" i="2"/>
  <c r="X132" i="2"/>
  <c r="X126" i="2"/>
  <c r="X120" i="2"/>
  <c r="X114" i="2"/>
  <c r="X108" i="2"/>
  <c r="X102" i="2"/>
  <c r="X155" i="2"/>
  <c r="X149" i="2"/>
  <c r="X143" i="2"/>
  <c r="X137" i="2"/>
  <c r="X131" i="2"/>
  <c r="X125" i="2"/>
  <c r="X119" i="2"/>
  <c r="X113" i="2"/>
  <c r="X107" i="2"/>
  <c r="X101" i="2"/>
  <c r="X154" i="2"/>
  <c r="X148" i="2"/>
  <c r="X142" i="2"/>
  <c r="X136" i="2"/>
  <c r="X130" i="2"/>
  <c r="X124" i="2"/>
  <c r="X118" i="2"/>
  <c r="X112" i="2"/>
  <c r="X106" i="2"/>
  <c r="X100" i="2"/>
  <c r="V159" i="2"/>
  <c r="V153" i="2"/>
  <c r="V147" i="2"/>
  <c r="V141" i="2"/>
  <c r="V135" i="2"/>
  <c r="V129" i="2"/>
  <c r="V123" i="2"/>
  <c r="V117" i="2"/>
  <c r="V111" i="2"/>
  <c r="V105" i="2"/>
  <c r="V158" i="2"/>
  <c r="V152" i="2"/>
  <c r="V146" i="2"/>
  <c r="V140" i="2"/>
  <c r="V134" i="2"/>
  <c r="V128" i="2"/>
  <c r="V122" i="2"/>
  <c r="V116" i="2"/>
  <c r="V110" i="2"/>
  <c r="V104" i="2"/>
  <c r="X134" i="2"/>
  <c r="T243" i="2"/>
  <c r="T237" i="2"/>
  <c r="T231" i="2"/>
  <c r="T225" i="2"/>
  <c r="T219" i="2"/>
  <c r="T213" i="2"/>
  <c r="T207" i="2"/>
  <c r="T201" i="2"/>
  <c r="T195" i="2"/>
  <c r="T189" i="2"/>
  <c r="T240" i="2"/>
  <c r="T234" i="2"/>
  <c r="T228" i="2"/>
  <c r="T222" i="2"/>
  <c r="T216" i="2"/>
  <c r="T210" i="2"/>
  <c r="T204" i="2"/>
  <c r="T198" i="2"/>
  <c r="T192" i="2"/>
  <c r="T186" i="2"/>
  <c r="T154" i="2"/>
  <c r="T148" i="2"/>
  <c r="T142" i="2"/>
  <c r="T136" i="2"/>
  <c r="T130" i="2"/>
  <c r="T124" i="2"/>
  <c r="T118" i="2"/>
  <c r="T112" i="2"/>
  <c r="T106" i="2"/>
  <c r="T100" i="2"/>
  <c r="T157" i="2"/>
  <c r="T151" i="2"/>
  <c r="T145" i="2"/>
  <c r="T139" i="2"/>
  <c r="T133" i="2"/>
  <c r="T127" i="2"/>
  <c r="T121" i="2"/>
  <c r="T115" i="2"/>
  <c r="T109" i="2"/>
  <c r="T103" i="2"/>
  <c r="T71" i="2"/>
  <c r="T65" i="2"/>
  <c r="T59" i="2"/>
  <c r="T53" i="2"/>
  <c r="T47" i="2"/>
  <c r="T41" i="2"/>
  <c r="T35" i="2"/>
  <c r="T29" i="2"/>
  <c r="T23" i="2"/>
  <c r="T38" i="2"/>
  <c r="T68" i="2"/>
  <c r="T62" i="2"/>
  <c r="T56" i="2"/>
  <c r="T50" i="2"/>
  <c r="T44" i="2"/>
  <c r="T32" i="2"/>
  <c r="T26" i="2"/>
  <c r="T20" i="2"/>
  <c r="J240" i="2"/>
  <c r="H240" i="2"/>
  <c r="J234" i="2"/>
  <c r="H234" i="2"/>
  <c r="J228" i="2"/>
  <c r="H228" i="2"/>
  <c r="J222" i="2"/>
  <c r="H222" i="2"/>
  <c r="J216" i="2"/>
  <c r="H216" i="2"/>
  <c r="J210" i="2"/>
  <c r="H210" i="2"/>
  <c r="J204" i="2"/>
  <c r="H204" i="2"/>
  <c r="J198" i="2"/>
  <c r="H198" i="2"/>
  <c r="J192" i="2"/>
  <c r="H192" i="2"/>
  <c r="J186" i="2"/>
  <c r="H186" i="2"/>
  <c r="J154" i="2"/>
  <c r="H154" i="2"/>
  <c r="J148" i="2"/>
  <c r="H148" i="2"/>
  <c r="J142" i="2"/>
  <c r="H142" i="2"/>
  <c r="J136" i="2"/>
  <c r="H136" i="2"/>
  <c r="J130" i="2"/>
  <c r="H130" i="2"/>
  <c r="J124" i="2"/>
  <c r="H124" i="2"/>
  <c r="J118" i="2"/>
  <c r="H118" i="2"/>
  <c r="J112" i="2"/>
  <c r="H112" i="2"/>
  <c r="J106" i="2"/>
  <c r="H106" i="2"/>
  <c r="J100" i="2"/>
  <c r="H100" i="2"/>
  <c r="H26" i="2"/>
  <c r="J68" i="2"/>
  <c r="H68" i="2"/>
  <c r="J62" i="2"/>
  <c r="H62" i="2"/>
  <c r="J56" i="2"/>
  <c r="H56" i="2"/>
  <c r="J50" i="2"/>
  <c r="H50" i="2"/>
  <c r="J44" i="2"/>
  <c r="H44" i="2"/>
  <c r="J38" i="2"/>
  <c r="H38" i="2"/>
  <c r="J32" i="2"/>
  <c r="H32" i="2"/>
  <c r="J26" i="2"/>
  <c r="J20" i="2"/>
  <c r="H20" i="2"/>
  <c r="J14" i="2"/>
  <c r="H14" i="2"/>
  <c r="AB55" i="2"/>
  <c r="AB19" i="2"/>
  <c r="AB73" i="2"/>
  <c r="AB67" i="2"/>
  <c r="AB61" i="2"/>
  <c r="AB49" i="2"/>
  <c r="AB43" i="2"/>
  <c r="AB37" i="2"/>
  <c r="AB31" i="2"/>
  <c r="AB25" i="2"/>
  <c r="AB72" i="2"/>
  <c r="AB66" i="2"/>
  <c r="AB60" i="2"/>
  <c r="AB54" i="2"/>
  <c r="AB48" i="2"/>
  <c r="AB42" i="2"/>
  <c r="AB36" i="2"/>
  <c r="AB30" i="2"/>
  <c r="AB24" i="2"/>
  <c r="AB71" i="2"/>
  <c r="AB59" i="2"/>
  <c r="AB65" i="2"/>
  <c r="AB53" i="2"/>
  <c r="AB47" i="2"/>
  <c r="AB41" i="2"/>
  <c r="AB35" i="2"/>
  <c r="AB29" i="2"/>
  <c r="AB23" i="2"/>
  <c r="AB70" i="2"/>
  <c r="AB64" i="2"/>
  <c r="AB58" i="2"/>
  <c r="AB52" i="2"/>
  <c r="AB46" i="2"/>
  <c r="AB40" i="2"/>
  <c r="AB34" i="2"/>
  <c r="AB28" i="2"/>
  <c r="AB22" i="2"/>
  <c r="AB69" i="2"/>
  <c r="AB63" i="2"/>
  <c r="AB57" i="2"/>
  <c r="AB51" i="2"/>
  <c r="AB45" i="2"/>
  <c r="AB39" i="2"/>
  <c r="AB33" i="2"/>
  <c r="AB27" i="2"/>
  <c r="AB21" i="2"/>
  <c r="AB68" i="2"/>
  <c r="AB62" i="2"/>
  <c r="AB56" i="2"/>
  <c r="AB50" i="2"/>
  <c r="AB44" i="2"/>
  <c r="AB38" i="2"/>
  <c r="AB32" i="2"/>
  <c r="AB26" i="2"/>
  <c r="AB20" i="2"/>
  <c r="AB16" i="2"/>
  <c r="X31" i="2"/>
  <c r="X37" i="2"/>
  <c r="X43" i="2"/>
  <c r="X49" i="2"/>
  <c r="X55" i="2"/>
  <c r="X25" i="2"/>
  <c r="X73" i="2"/>
  <c r="X67" i="2"/>
  <c r="X61" i="2"/>
  <c r="X54" i="2"/>
  <c r="X72" i="2"/>
  <c r="X66" i="2"/>
  <c r="X60" i="2"/>
  <c r="X48" i="2"/>
  <c r="X42" i="2"/>
  <c r="X36" i="2"/>
  <c r="X30" i="2"/>
  <c r="X24" i="2"/>
  <c r="X71" i="2"/>
  <c r="X59" i="2"/>
  <c r="X53" i="2"/>
  <c r="X47" i="2"/>
  <c r="X41" i="2"/>
  <c r="X35" i="2"/>
  <c r="X29" i="2"/>
  <c r="X23" i="2"/>
  <c r="X70" i="2"/>
  <c r="X58" i="2"/>
  <c r="AF177" i="2"/>
  <c r="AF91" i="2"/>
  <c r="V73" i="2"/>
  <c r="AF72" i="2"/>
  <c r="AG72" i="2" s="1"/>
  <c r="V72" i="2"/>
  <c r="AH71" i="2"/>
  <c r="V71" i="2"/>
  <c r="R71" i="2"/>
  <c r="P71" i="2"/>
  <c r="N71" i="2"/>
  <c r="K71" i="2"/>
  <c r="AF70" i="2"/>
  <c r="V70" i="2"/>
  <c r="S70" i="2"/>
  <c r="F70" i="2"/>
  <c r="C70" i="2"/>
  <c r="X69" i="2"/>
  <c r="V69" i="2"/>
  <c r="AH68" i="2"/>
  <c r="AG68" i="2"/>
  <c r="AF68" i="2"/>
  <c r="X68" i="2"/>
  <c r="V68" i="2"/>
  <c r="P68" i="2"/>
  <c r="N68" i="2"/>
  <c r="K68" i="2"/>
  <c r="C68" i="2"/>
  <c r="X62" i="2"/>
  <c r="X50" i="2"/>
  <c r="X44" i="2"/>
  <c r="X38" i="2"/>
  <c r="X32" i="2"/>
  <c r="X26" i="2"/>
  <c r="X20" i="2"/>
  <c r="X14" i="2"/>
  <c r="AF5" i="2"/>
  <c r="X64" i="2"/>
  <c r="X52" i="2"/>
  <c r="X46" i="2"/>
  <c r="X40" i="2"/>
  <c r="X34" i="2"/>
  <c r="X28" i="2"/>
  <c r="X22" i="2"/>
  <c r="X65" i="2"/>
  <c r="X63" i="2"/>
  <c r="X57" i="2"/>
  <c r="X51" i="2"/>
  <c r="X45" i="2"/>
  <c r="X39" i="2"/>
  <c r="X33" i="2"/>
  <c r="X27" i="2"/>
  <c r="X21" i="2"/>
  <c r="V19" i="2"/>
  <c r="V55" i="2"/>
  <c r="V54" i="2"/>
  <c r="V25" i="2"/>
  <c r="V30" i="2"/>
  <c r="V67" i="2"/>
  <c r="V61" i="2"/>
  <c r="V49" i="2"/>
  <c r="V43" i="2"/>
  <c r="V37" i="2"/>
  <c r="V31" i="2"/>
  <c r="V22" i="2"/>
  <c r="V23" i="2"/>
  <c r="V24" i="2"/>
  <c r="V66" i="2"/>
  <c r="V60" i="2"/>
  <c r="V48" i="2"/>
  <c r="V42" i="2"/>
  <c r="V36" i="2"/>
  <c r="V29" i="2"/>
  <c r="AG66" i="2"/>
  <c r="AG14" i="2"/>
  <c r="AH65" i="2"/>
  <c r="AH62" i="2"/>
  <c r="AH59" i="2"/>
  <c r="AH56" i="2"/>
  <c r="AH53" i="2"/>
  <c r="AH50" i="2"/>
  <c r="AH47" i="2"/>
  <c r="AH44" i="2"/>
  <c r="AH41" i="2"/>
  <c r="AH38" i="2"/>
  <c r="AH35" i="2"/>
  <c r="AH32" i="2"/>
  <c r="AH29" i="2"/>
  <c r="AH26" i="2"/>
  <c r="AH23" i="2"/>
  <c r="AH20" i="2"/>
  <c r="AH17" i="2"/>
  <c r="AH14" i="2"/>
  <c r="AF66" i="2"/>
  <c r="AF60" i="2"/>
  <c r="AG60" i="2" s="1"/>
  <c r="AF54" i="2"/>
  <c r="AG54" i="2" s="1"/>
  <c r="AF48" i="2"/>
  <c r="AG48" i="2" s="1"/>
  <c r="AF42" i="2"/>
  <c r="AG42" i="2" s="1"/>
  <c r="AF36" i="2"/>
  <c r="AG36" i="2" s="1"/>
  <c r="AF30" i="2"/>
  <c r="AG30" i="2" s="1"/>
  <c r="AF24" i="2"/>
  <c r="AG24" i="2" s="1"/>
  <c r="AF64" i="2"/>
  <c r="AF58" i="2"/>
  <c r="AF52" i="2"/>
  <c r="AF46" i="2"/>
  <c r="AF40" i="2"/>
  <c r="AF34" i="2"/>
  <c r="AF28" i="2"/>
  <c r="AF22" i="2"/>
  <c r="AF62" i="2"/>
  <c r="AF56" i="2"/>
  <c r="AF50" i="2"/>
  <c r="AF44" i="2"/>
  <c r="AF38" i="2"/>
  <c r="AF32" i="2"/>
  <c r="AF26" i="2"/>
  <c r="AF20" i="2"/>
  <c r="T17" i="2"/>
  <c r="T19" i="2"/>
  <c r="T18" i="2"/>
  <c r="T14" i="2"/>
  <c r="T16" i="2"/>
  <c r="T15" i="2"/>
  <c r="AG62" i="2"/>
  <c r="AG56" i="2"/>
  <c r="AG50" i="2"/>
  <c r="AG44" i="2"/>
  <c r="AG38" i="2"/>
  <c r="AG32" i="2"/>
  <c r="AG26" i="2"/>
  <c r="AG20" i="2"/>
  <c r="AF18" i="2"/>
  <c r="AG18" i="2" s="1"/>
  <c r="AF16" i="2"/>
  <c r="AF14" i="2"/>
  <c r="AB18" i="2"/>
  <c r="AB17" i="2"/>
  <c r="AB15" i="2"/>
  <c r="AB14" i="2"/>
  <c r="X19" i="2"/>
  <c r="X18" i="2"/>
  <c r="X17" i="2"/>
  <c r="X16" i="2"/>
  <c r="X15" i="2"/>
  <c r="V17" i="2"/>
  <c r="V18" i="2"/>
  <c r="K176" i="2"/>
  <c r="K90" i="2"/>
  <c r="P62" i="2"/>
  <c r="K4" i="2"/>
  <c r="AG134" i="2" l="1"/>
  <c r="Y4" i="1"/>
  <c r="W180" i="2"/>
  <c r="V180" i="2"/>
  <c r="W94" i="2"/>
  <c r="V94" i="2"/>
  <c r="AG180" i="2"/>
  <c r="AF180" i="2"/>
  <c r="AG94" i="2"/>
  <c r="AF94" i="2"/>
  <c r="AF8" i="2"/>
  <c r="AG8" i="2"/>
  <c r="AG107" i="2"/>
  <c r="AG111" i="2"/>
  <c r="AG113" i="2"/>
  <c r="AG117" i="2"/>
  <c r="AG119" i="2"/>
  <c r="AG123" i="2"/>
  <c r="AG125" i="2"/>
  <c r="AG129" i="2"/>
  <c r="AG131" i="2"/>
  <c r="AG135" i="2"/>
  <c r="AG137" i="2"/>
  <c r="AG141" i="2"/>
  <c r="AG143" i="2"/>
  <c r="AG147" i="2"/>
  <c r="AG149" i="2"/>
  <c r="AG153" i="2"/>
  <c r="AG155" i="2"/>
  <c r="AG159" i="2"/>
  <c r="AG101" i="2"/>
  <c r="AG105" i="2"/>
  <c r="AG21" i="2"/>
  <c r="AF15" i="2"/>
  <c r="AF17" i="2"/>
  <c r="AF19" i="2"/>
  <c r="AF21" i="2"/>
  <c r="AF23" i="2"/>
  <c r="AF25" i="2"/>
  <c r="AF27" i="2"/>
  <c r="AF29" i="2"/>
  <c r="AF31" i="2"/>
  <c r="AF33" i="2"/>
  <c r="AF35" i="2"/>
  <c r="AF37" i="2"/>
  <c r="AF39" i="2"/>
  <c r="AF41" i="2"/>
  <c r="AF43" i="2"/>
  <c r="AF45" i="2"/>
  <c r="AF47" i="2"/>
  <c r="AF49" i="2"/>
  <c r="AF51" i="2"/>
  <c r="AF53" i="2"/>
  <c r="AF55" i="2"/>
  <c r="AF57" i="2"/>
  <c r="AF59" i="2"/>
  <c r="AF61" i="2"/>
  <c r="AF63" i="2"/>
  <c r="AF65" i="2"/>
  <c r="AF67" i="2"/>
  <c r="AF69" i="2"/>
  <c r="AF71" i="2"/>
  <c r="AF73" i="2"/>
  <c r="AG73" i="2"/>
  <c r="AG69" i="2"/>
  <c r="AG67" i="2"/>
  <c r="AG63" i="2"/>
  <c r="AG61" i="2"/>
  <c r="AG57" i="2"/>
  <c r="AG55" i="2"/>
  <c r="AG51" i="2"/>
  <c r="AG49" i="2"/>
  <c r="AG43" i="2"/>
  <c r="AG39" i="2"/>
  <c r="AG33" i="2"/>
  <c r="AG31" i="2"/>
  <c r="AG27" i="2"/>
  <c r="AG19" i="2"/>
  <c r="AG15" i="2"/>
  <c r="AF245" i="2"/>
  <c r="AF243" i="2"/>
  <c r="AF241" i="2"/>
  <c r="AF239" i="2"/>
  <c r="AF237" i="2"/>
  <c r="AF235" i="2"/>
  <c r="AF233" i="2"/>
  <c r="AF231" i="2"/>
  <c r="AF229" i="2"/>
  <c r="AF227" i="2"/>
  <c r="AF225" i="2"/>
  <c r="AF223" i="2"/>
  <c r="AF221" i="2"/>
  <c r="AF219" i="2"/>
  <c r="AF217" i="2"/>
  <c r="AF215" i="2"/>
  <c r="AF213" i="2"/>
  <c r="AF211" i="2"/>
  <c r="AF209" i="2"/>
  <c r="AF207" i="2"/>
  <c r="AF205" i="2"/>
  <c r="AF203" i="2"/>
  <c r="AF201" i="2"/>
  <c r="AF199" i="2"/>
  <c r="AF197" i="2"/>
  <c r="AF195" i="2"/>
  <c r="AF193" i="2"/>
  <c r="AF189" i="2"/>
  <c r="AF187" i="2"/>
  <c r="F206" i="2"/>
  <c r="S206" i="2"/>
  <c r="V205" i="2"/>
  <c r="AF159" i="2"/>
  <c r="AF157" i="2"/>
  <c r="AF155" i="2"/>
  <c r="AF153" i="2"/>
  <c r="AF151" i="2"/>
  <c r="AF149" i="2"/>
  <c r="AF147" i="2"/>
  <c r="AF145" i="2"/>
  <c r="AF143" i="2"/>
  <c r="AF141" i="2"/>
  <c r="AF139" i="2"/>
  <c r="AF137" i="2"/>
  <c r="AF135" i="2"/>
  <c r="AF133" i="2"/>
  <c r="AF131" i="2"/>
  <c r="AF129" i="2"/>
  <c r="AF127" i="2"/>
  <c r="AF125" i="2"/>
  <c r="AF123" i="2"/>
  <c r="AF121" i="2"/>
  <c r="AF119" i="2"/>
  <c r="AF117" i="2"/>
  <c r="AF115" i="2"/>
  <c r="AF113" i="2"/>
  <c r="AF111" i="2"/>
  <c r="AF109" i="2"/>
  <c r="AF107" i="2"/>
  <c r="AF105" i="2"/>
  <c r="AF103" i="2"/>
  <c r="AF101" i="2"/>
  <c r="AE178" i="2"/>
  <c r="AC178" i="2"/>
  <c r="Q178" i="2"/>
  <c r="AE92" i="2"/>
  <c r="AC92" i="2"/>
  <c r="Q92" i="2"/>
  <c r="V65" i="2"/>
  <c r="V64" i="2"/>
  <c r="V63" i="2"/>
  <c r="V59" i="2"/>
  <c r="V58" i="2"/>
  <c r="V57" i="2"/>
  <c r="V53" i="2"/>
  <c r="V52" i="2"/>
  <c r="V51" i="2"/>
  <c r="V45" i="2"/>
  <c r="V46" i="2"/>
  <c r="V47" i="2"/>
  <c r="V41" i="2"/>
  <c r="V40" i="2"/>
  <c r="V39" i="2"/>
  <c r="V35" i="2"/>
  <c r="V34" i="2"/>
  <c r="V33" i="2"/>
  <c r="V28" i="2"/>
  <c r="V27" i="2"/>
  <c r="V21" i="2"/>
  <c r="V16" i="2"/>
  <c r="V15" i="2"/>
  <c r="K103" i="2"/>
  <c r="N103" i="2"/>
  <c r="K106" i="2"/>
  <c r="N106" i="2"/>
  <c r="K109" i="2"/>
  <c r="N109" i="2"/>
  <c r="K112" i="2"/>
  <c r="N112" i="2"/>
  <c r="K115" i="2"/>
  <c r="N115" i="2"/>
  <c r="K118" i="2"/>
  <c r="N118" i="2"/>
  <c r="K121" i="2"/>
  <c r="N121" i="2"/>
  <c r="K124" i="2"/>
  <c r="N124" i="2"/>
  <c r="K127" i="2"/>
  <c r="N127" i="2"/>
  <c r="K130" i="2"/>
  <c r="N130" i="2"/>
  <c r="K133" i="2"/>
  <c r="N133" i="2"/>
  <c r="K136" i="2"/>
  <c r="N136" i="2"/>
  <c r="K139" i="2"/>
  <c r="N139" i="2"/>
  <c r="K142" i="2"/>
  <c r="N142" i="2"/>
  <c r="K145" i="2"/>
  <c r="N145" i="2"/>
  <c r="K148" i="2"/>
  <c r="N148" i="2"/>
  <c r="K151" i="2"/>
  <c r="N151" i="2"/>
  <c r="K154" i="2"/>
  <c r="N154" i="2"/>
  <c r="K157" i="2"/>
  <c r="N157" i="2"/>
  <c r="D176" i="2"/>
  <c r="D90" i="2"/>
  <c r="AP61" i="3"/>
  <c r="AQ61" i="3"/>
  <c r="AP62" i="3"/>
  <c r="AQ62" i="3"/>
  <c r="AP63" i="3"/>
  <c r="AQ63" i="3"/>
  <c r="AP64" i="3"/>
  <c r="AQ64" i="3"/>
  <c r="AP65" i="3"/>
  <c r="AQ65" i="3"/>
  <c r="AP66" i="3"/>
  <c r="AQ66" i="3"/>
  <c r="AP67" i="3"/>
  <c r="AQ67" i="3"/>
  <c r="AP68" i="3"/>
  <c r="AQ68" i="3"/>
  <c r="AP69" i="3"/>
  <c r="AQ69" i="3"/>
  <c r="AP70" i="3"/>
  <c r="AQ70" i="3"/>
  <c r="AP71" i="3"/>
  <c r="AQ71" i="3"/>
  <c r="AP72" i="3"/>
  <c r="AQ72" i="3"/>
  <c r="AP73" i="3"/>
  <c r="AQ73" i="3"/>
  <c r="AP74" i="3"/>
  <c r="AQ74" i="3"/>
  <c r="AP75" i="3"/>
  <c r="AQ75" i="3"/>
  <c r="AP76" i="3"/>
  <c r="AQ76" i="3"/>
  <c r="AP77" i="3"/>
  <c r="AQ77" i="3"/>
  <c r="AP78" i="3"/>
  <c r="AQ78" i="3"/>
  <c r="AP79" i="3"/>
  <c r="AQ79" i="3"/>
  <c r="AP80" i="3"/>
  <c r="AQ80" i="3"/>
  <c r="AP81" i="3"/>
  <c r="AQ81" i="3"/>
  <c r="AP82" i="3"/>
  <c r="AQ82" i="3"/>
  <c r="AP83" i="3"/>
  <c r="AQ83" i="3"/>
  <c r="AP84" i="3"/>
  <c r="AQ84" i="3"/>
  <c r="AP85" i="3"/>
  <c r="AQ85" i="3"/>
  <c r="AP86" i="3"/>
  <c r="AQ86" i="3"/>
  <c r="AP87" i="3"/>
  <c r="AQ87" i="3"/>
  <c r="AP88" i="3"/>
  <c r="AQ88" i="3"/>
  <c r="AP89" i="3"/>
  <c r="AQ89" i="3"/>
  <c r="AP90" i="3"/>
  <c r="AQ90" i="3"/>
  <c r="AP91" i="3"/>
  <c r="AQ91" i="3"/>
  <c r="AP92" i="3"/>
  <c r="AQ92" i="3"/>
  <c r="AP93" i="3"/>
  <c r="AQ93" i="3"/>
  <c r="AP94" i="3"/>
  <c r="AQ94" i="3"/>
  <c r="AP95" i="3"/>
  <c r="AQ95" i="3"/>
  <c r="AP96" i="3"/>
  <c r="AQ96" i="3"/>
  <c r="AP97" i="3"/>
  <c r="AQ97" i="3"/>
  <c r="AP98" i="3"/>
  <c r="AQ98" i="3"/>
  <c r="AP99" i="3"/>
  <c r="AQ99" i="3"/>
  <c r="AP100" i="3"/>
  <c r="AQ100" i="3"/>
  <c r="AP101" i="3"/>
  <c r="AQ101" i="3"/>
  <c r="AP102" i="3"/>
  <c r="AQ102" i="3"/>
  <c r="AP103" i="3"/>
  <c r="AQ103" i="3"/>
  <c r="AP104" i="3"/>
  <c r="AQ104" i="3"/>
  <c r="AP105" i="3"/>
  <c r="AQ105" i="3"/>
  <c r="AP106" i="3"/>
  <c r="AQ106" i="3"/>
  <c r="AP107" i="3"/>
  <c r="AQ107" i="3"/>
  <c r="AP108" i="3"/>
  <c r="AQ108" i="3"/>
  <c r="AP109" i="3"/>
  <c r="AQ109" i="3"/>
  <c r="AP110" i="3"/>
  <c r="AQ110" i="3"/>
  <c r="C96" i="1"/>
  <c r="C95" i="1"/>
  <c r="C94" i="1"/>
  <c r="C93" i="1"/>
  <c r="C74" i="1"/>
  <c r="C73" i="1"/>
  <c r="C72" i="1"/>
  <c r="C71" i="1"/>
  <c r="C70" i="1"/>
  <c r="C69" i="1"/>
  <c r="C68" i="1"/>
  <c r="C67" i="1"/>
  <c r="C66" i="1"/>
  <c r="C65" i="1"/>
  <c r="C64" i="1"/>
  <c r="C63" i="1"/>
  <c r="C62" i="1"/>
  <c r="C61" i="1"/>
  <c r="C60" i="1"/>
  <c r="C59" i="1"/>
  <c r="C112" i="1"/>
  <c r="C111" i="1"/>
  <c r="C110" i="1"/>
  <c r="C109" i="1"/>
  <c r="C108" i="1"/>
  <c r="C107" i="1"/>
  <c r="C106" i="1"/>
  <c r="C105" i="1"/>
  <c r="C104" i="1"/>
  <c r="C103" i="1"/>
  <c r="C102" i="1"/>
  <c r="C101" i="1"/>
  <c r="C100" i="1"/>
  <c r="C99" i="1"/>
  <c r="C98" i="1"/>
  <c r="C97" i="1"/>
  <c r="C58" i="1"/>
  <c r="C57" i="1"/>
  <c r="C56" i="1"/>
  <c r="C55" i="1"/>
  <c r="D86" i="1"/>
  <c r="D85" i="1"/>
  <c r="D48" i="1"/>
  <c r="D47" i="1"/>
  <c r="W85" i="1"/>
  <c r="W47" i="1"/>
  <c r="O85" i="1"/>
  <c r="O47" i="1"/>
  <c r="Y80" i="1"/>
  <c r="AA85" i="1"/>
  <c r="AA47" i="1"/>
  <c r="Y42" i="1"/>
  <c r="K7" i="1"/>
  <c r="AA9" i="1"/>
  <c r="W9" i="1"/>
  <c r="O9" i="1"/>
  <c r="D10" i="1"/>
  <c r="D9" i="1"/>
  <c r="K83" i="1"/>
  <c r="K45" i="1"/>
  <c r="AP52" i="3"/>
  <c r="AQ52" i="3"/>
  <c r="AP53" i="3"/>
  <c r="AQ53" i="3"/>
  <c r="AP54" i="3"/>
  <c r="AQ54" i="3"/>
  <c r="AP55" i="3"/>
  <c r="AQ55" i="3"/>
  <c r="AP56" i="3"/>
  <c r="AQ56" i="3"/>
  <c r="AP57" i="3"/>
  <c r="AQ57" i="3"/>
  <c r="AP58" i="3"/>
  <c r="AQ58" i="3"/>
  <c r="AP59" i="3"/>
  <c r="AQ59" i="3"/>
  <c r="AP60" i="3"/>
  <c r="AQ60" i="3"/>
  <c r="AP51" i="3"/>
  <c r="AQ51" i="3"/>
  <c r="C36" i="1"/>
  <c r="C35" i="1"/>
  <c r="C34" i="1"/>
  <c r="C33" i="1"/>
  <c r="C32" i="1"/>
  <c r="C31" i="1"/>
  <c r="C30" i="1"/>
  <c r="C29" i="1"/>
  <c r="C28" i="1"/>
  <c r="C27" i="1"/>
  <c r="C26" i="1"/>
  <c r="C25" i="1"/>
  <c r="C24" i="1"/>
  <c r="C23" i="1"/>
  <c r="C22" i="1"/>
  <c r="C21" i="1"/>
  <c r="C18" i="1"/>
  <c r="V243" i="2"/>
  <c r="V242" i="2"/>
  <c r="V241" i="2"/>
  <c r="V240" i="2"/>
  <c r="V237" i="2"/>
  <c r="V236" i="2"/>
  <c r="V235" i="2"/>
  <c r="V234" i="2"/>
  <c r="V231" i="2"/>
  <c r="V230" i="2"/>
  <c r="V229" i="2"/>
  <c r="V228" i="2"/>
  <c r="V225" i="2"/>
  <c r="V224" i="2"/>
  <c r="V223" i="2"/>
  <c r="V222" i="2"/>
  <c r="R243" i="2"/>
  <c r="R237" i="2"/>
  <c r="R231" i="2"/>
  <c r="P228" i="2"/>
  <c r="R225" i="2"/>
  <c r="P243" i="2"/>
  <c r="P240" i="2"/>
  <c r="P237" i="2"/>
  <c r="P234" i="2"/>
  <c r="P231" i="2"/>
  <c r="P225" i="2"/>
  <c r="P222" i="2"/>
  <c r="N243" i="2"/>
  <c r="N240" i="2"/>
  <c r="N237" i="2"/>
  <c r="N234" i="2"/>
  <c r="N231" i="2"/>
  <c r="N228" i="2"/>
  <c r="N225" i="2"/>
  <c r="N222" i="2"/>
  <c r="K243" i="2"/>
  <c r="K240" i="2"/>
  <c r="K237" i="2"/>
  <c r="K234" i="2"/>
  <c r="K231" i="2"/>
  <c r="K228" i="2"/>
  <c r="K225" i="2"/>
  <c r="K222" i="2"/>
  <c r="F242" i="2"/>
  <c r="F236" i="2"/>
  <c r="F230" i="2"/>
  <c r="F224" i="2"/>
  <c r="C242" i="2"/>
  <c r="C240" i="2"/>
  <c r="C236" i="2"/>
  <c r="C234" i="2"/>
  <c r="C230" i="2"/>
  <c r="C228" i="2"/>
  <c r="C224" i="2"/>
  <c r="C222" i="2"/>
  <c r="V219" i="2"/>
  <c r="V218" i="2"/>
  <c r="V217" i="2"/>
  <c r="V216" i="2"/>
  <c r="V213" i="2"/>
  <c r="V212" i="2"/>
  <c r="V211" i="2"/>
  <c r="V210" i="2"/>
  <c r="V207" i="2"/>
  <c r="V206" i="2"/>
  <c r="V204" i="2"/>
  <c r="R219" i="2"/>
  <c r="R213" i="2"/>
  <c r="P219" i="2"/>
  <c r="P216" i="2"/>
  <c r="P213" i="2"/>
  <c r="P210" i="2"/>
  <c r="P207" i="2"/>
  <c r="P204" i="2"/>
  <c r="N219" i="2"/>
  <c r="N216" i="2"/>
  <c r="N213" i="2"/>
  <c r="N210" i="2"/>
  <c r="N207" i="2"/>
  <c r="N204" i="2"/>
  <c r="K219" i="2"/>
  <c r="K216" i="2"/>
  <c r="K213" i="2"/>
  <c r="K210" i="2"/>
  <c r="K207" i="2"/>
  <c r="K204" i="2"/>
  <c r="F218" i="2"/>
  <c r="F212" i="2"/>
  <c r="C218" i="2"/>
  <c r="C216" i="2"/>
  <c r="C212" i="2"/>
  <c r="C210" i="2"/>
  <c r="C206" i="2"/>
  <c r="C204" i="2"/>
  <c r="V201" i="2"/>
  <c r="V200" i="2"/>
  <c r="V199" i="2"/>
  <c r="V198" i="2"/>
  <c r="V195" i="2"/>
  <c r="V194" i="2"/>
  <c r="V193" i="2"/>
  <c r="V192" i="2"/>
  <c r="V189" i="2"/>
  <c r="V188" i="2"/>
  <c r="V187" i="2"/>
  <c r="V186" i="2"/>
  <c r="S242" i="2"/>
  <c r="S236" i="2"/>
  <c r="S230" i="2"/>
  <c r="S224" i="2"/>
  <c r="S218" i="2"/>
  <c r="S212" i="2"/>
  <c r="S200" i="2"/>
  <c r="S194" i="2"/>
  <c r="S188" i="2"/>
  <c r="R207" i="2"/>
  <c r="R201" i="2"/>
  <c r="R195" i="2"/>
  <c r="P192" i="2"/>
  <c r="R189" i="2"/>
  <c r="P201" i="2"/>
  <c r="P198" i="2"/>
  <c r="P195" i="2"/>
  <c r="P189" i="2"/>
  <c r="P186" i="2"/>
  <c r="N201" i="2"/>
  <c r="N198" i="2"/>
  <c r="N195" i="2"/>
  <c r="N192" i="2"/>
  <c r="N189" i="2"/>
  <c r="N186" i="2"/>
  <c r="K201" i="2"/>
  <c r="K198" i="2"/>
  <c r="K195" i="2"/>
  <c r="K192" i="2"/>
  <c r="K189" i="2"/>
  <c r="K186" i="2"/>
  <c r="F200" i="2"/>
  <c r="F194" i="2"/>
  <c r="C200" i="2"/>
  <c r="C198" i="2"/>
  <c r="C194" i="2"/>
  <c r="C192" i="2"/>
  <c r="F188" i="2"/>
  <c r="C188" i="2"/>
  <c r="C186" i="2"/>
  <c r="AB145" i="2"/>
  <c r="V154" i="2"/>
  <c r="V157" i="2"/>
  <c r="V156" i="2"/>
  <c r="V155" i="2"/>
  <c r="V151" i="2"/>
  <c r="V150" i="2"/>
  <c r="V149" i="2"/>
  <c r="V148" i="2"/>
  <c r="V145" i="2"/>
  <c r="V144" i="2"/>
  <c r="V143" i="2"/>
  <c r="V142" i="2"/>
  <c r="V139" i="2"/>
  <c r="V138" i="2"/>
  <c r="V137" i="2"/>
  <c r="V136" i="2"/>
  <c r="R157" i="2"/>
  <c r="R151" i="2"/>
  <c r="R145" i="2"/>
  <c r="R139" i="2"/>
  <c r="P157" i="2"/>
  <c r="P154" i="2"/>
  <c r="P151" i="2"/>
  <c r="P148" i="2"/>
  <c r="P145" i="2"/>
  <c r="P142" i="2"/>
  <c r="P139" i="2"/>
  <c r="P136" i="2"/>
  <c r="F156" i="2"/>
  <c r="F150" i="2"/>
  <c r="F144" i="2"/>
  <c r="F138" i="2"/>
  <c r="C156" i="2"/>
  <c r="C154" i="2"/>
  <c r="C150" i="2"/>
  <c r="C148" i="2"/>
  <c r="C144" i="2"/>
  <c r="C142" i="2"/>
  <c r="C138" i="2"/>
  <c r="C136" i="2"/>
  <c r="AB132" i="2"/>
  <c r="V133" i="2"/>
  <c r="V132" i="2"/>
  <c r="V131" i="2"/>
  <c r="V130" i="2"/>
  <c r="V127" i="2"/>
  <c r="V126" i="2"/>
  <c r="V125" i="2"/>
  <c r="V124" i="2"/>
  <c r="V121" i="2"/>
  <c r="V120" i="2"/>
  <c r="V119" i="2"/>
  <c r="V118" i="2"/>
  <c r="S156" i="2"/>
  <c r="S150" i="2"/>
  <c r="S144" i="2"/>
  <c r="S138" i="2"/>
  <c r="S132" i="2"/>
  <c r="S126" i="2"/>
  <c r="S120" i="2"/>
  <c r="R133" i="2"/>
  <c r="P133" i="2"/>
  <c r="P130" i="2"/>
  <c r="R127" i="2"/>
  <c r="P127" i="2"/>
  <c r="P124" i="2"/>
  <c r="R121" i="2"/>
  <c r="P121" i="2"/>
  <c r="P118" i="2"/>
  <c r="F132" i="2"/>
  <c r="F126" i="2"/>
  <c r="F120" i="2"/>
  <c r="C132" i="2"/>
  <c r="C130" i="2"/>
  <c r="C126" i="2"/>
  <c r="C124" i="2"/>
  <c r="C120" i="2"/>
  <c r="C118" i="2"/>
  <c r="V115" i="2"/>
  <c r="V114" i="2"/>
  <c r="V113" i="2"/>
  <c r="V112" i="2"/>
  <c r="V109" i="2"/>
  <c r="V108" i="2"/>
  <c r="V107" i="2"/>
  <c r="V106" i="2"/>
  <c r="V103" i="2"/>
  <c r="V102" i="2"/>
  <c r="V101" i="2"/>
  <c r="V100" i="2"/>
  <c r="S114" i="2"/>
  <c r="S108" i="2"/>
  <c r="S102" i="2"/>
  <c r="R115" i="2"/>
  <c r="P115" i="2"/>
  <c r="P112" i="2"/>
  <c r="R109" i="2"/>
  <c r="P109" i="2"/>
  <c r="P106" i="2"/>
  <c r="R103" i="2"/>
  <c r="P103" i="2"/>
  <c r="P100" i="2"/>
  <c r="N100" i="2"/>
  <c r="C114" i="2"/>
  <c r="C112" i="2"/>
  <c r="K100" i="2"/>
  <c r="F114" i="2"/>
  <c r="F108" i="2"/>
  <c r="F102" i="2"/>
  <c r="C108" i="2"/>
  <c r="C106" i="2"/>
  <c r="C102" i="2"/>
  <c r="C100" i="2"/>
  <c r="D178" i="2"/>
  <c r="D92" i="2"/>
  <c r="AE6" i="2"/>
  <c r="AC6" i="2"/>
  <c r="Q6" i="2"/>
  <c r="D6" i="2"/>
  <c r="D4" i="2"/>
  <c r="R65" i="2"/>
  <c r="P65" i="2"/>
  <c r="N65" i="2"/>
  <c r="N62" i="2"/>
  <c r="K62" i="2"/>
  <c r="K65" i="2"/>
  <c r="F64" i="2"/>
  <c r="C64" i="2"/>
  <c r="C62" i="2"/>
  <c r="R59" i="2"/>
  <c r="P59" i="2"/>
  <c r="P56" i="2"/>
  <c r="N59" i="2"/>
  <c r="N56" i="2"/>
  <c r="K59" i="2"/>
  <c r="K56" i="2"/>
  <c r="F58" i="2"/>
  <c r="C58" i="2"/>
  <c r="C56" i="2"/>
  <c r="R53" i="2"/>
  <c r="P53" i="2"/>
  <c r="P50" i="2"/>
  <c r="N47" i="2"/>
  <c r="N53" i="2"/>
  <c r="N50" i="2"/>
  <c r="K50" i="2"/>
  <c r="K53" i="2"/>
  <c r="F52" i="2"/>
  <c r="C52" i="2"/>
  <c r="C50" i="2"/>
  <c r="R47" i="2"/>
  <c r="P47" i="2"/>
  <c r="P44" i="2"/>
  <c r="N44" i="2"/>
  <c r="K44" i="2"/>
  <c r="K47" i="2"/>
  <c r="F46" i="2"/>
  <c r="C46" i="2"/>
  <c r="C44" i="2"/>
  <c r="R41" i="2"/>
  <c r="P41" i="2"/>
  <c r="P38" i="2"/>
  <c r="N38" i="2"/>
  <c r="N41" i="2"/>
  <c r="K41" i="2"/>
  <c r="K38" i="2"/>
  <c r="F40" i="2"/>
  <c r="C40" i="2"/>
  <c r="C38" i="2"/>
  <c r="P32" i="2"/>
  <c r="R35" i="2"/>
  <c r="P35" i="2"/>
  <c r="N35" i="2"/>
  <c r="N32" i="2"/>
  <c r="K32" i="2"/>
  <c r="K35" i="2"/>
  <c r="F34" i="2"/>
  <c r="C34" i="2"/>
  <c r="C32" i="2"/>
  <c r="P26" i="2"/>
  <c r="R29" i="2"/>
  <c r="P29" i="2"/>
  <c r="N29" i="2"/>
  <c r="N26" i="2"/>
  <c r="K26" i="2"/>
  <c r="K29" i="2"/>
  <c r="F28" i="2"/>
  <c r="C28" i="2"/>
  <c r="C26" i="2"/>
  <c r="C20" i="1"/>
  <c r="C19" i="1"/>
  <c r="C17" i="1"/>
  <c r="V62" i="2"/>
  <c r="V56" i="2"/>
  <c r="V50" i="2"/>
  <c r="V44" i="2"/>
  <c r="V38" i="2"/>
  <c r="V32" i="2"/>
  <c r="V26" i="2"/>
  <c r="V20" i="2"/>
  <c r="S64" i="2"/>
  <c r="S58" i="2"/>
  <c r="S52" i="2"/>
  <c r="S46" i="2"/>
  <c r="S40" i="2"/>
  <c r="S34" i="2"/>
  <c r="S28" i="2"/>
  <c r="S22" i="2"/>
  <c r="C22" i="2"/>
  <c r="C20" i="2"/>
  <c r="F22" i="2"/>
  <c r="R23" i="2"/>
  <c r="P23" i="2"/>
  <c r="P20" i="2"/>
  <c r="N23" i="2"/>
  <c r="N20" i="2"/>
  <c r="K23" i="2"/>
  <c r="K20" i="2"/>
  <c r="C14" i="2"/>
  <c r="C16" i="2"/>
  <c r="V14" i="2"/>
  <c r="S16" i="2"/>
  <c r="R17" i="2"/>
  <c r="P17" i="2"/>
  <c r="P14" i="2"/>
  <c r="N17" i="2"/>
  <c r="N14" i="2"/>
  <c r="K17" i="2"/>
  <c r="K14" i="2"/>
  <c r="F16" i="2"/>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101" i="4"/>
  <c r="AP7" i="3"/>
  <c r="AQ33" i="3" s="1"/>
  <c r="AQ50" i="3"/>
  <c r="AP50" i="3"/>
  <c r="AQ49" i="3"/>
  <c r="AP49" i="3"/>
  <c r="AQ48" i="3"/>
  <c r="AP48" i="3"/>
  <c r="AQ47" i="3"/>
  <c r="AP47" i="3"/>
  <c r="AQ46" i="3"/>
  <c r="AQ45" i="3"/>
  <c r="AQ44" i="3"/>
  <c r="AQ43" i="3"/>
  <c r="AQ42" i="3"/>
  <c r="AQ41" i="3"/>
  <c r="AP46" i="3"/>
  <c r="AP45" i="3"/>
  <c r="AP44" i="3"/>
  <c r="AP43" i="3"/>
  <c r="AP42" i="3"/>
  <c r="AP41" i="3"/>
  <c r="H201" i="2" l="1"/>
  <c r="AQ28" i="3"/>
  <c r="AQ29" i="3"/>
  <c r="AP27" i="3"/>
  <c r="J139" i="2" s="1"/>
  <c r="AP17" i="3"/>
  <c r="K55" i="5" s="1"/>
  <c r="AP13" i="3"/>
  <c r="K31" i="5" s="1"/>
  <c r="AP22" i="3"/>
  <c r="J109" i="2" s="1"/>
  <c r="AQ30" i="3"/>
  <c r="AQ25" i="3"/>
  <c r="AQ21" i="3"/>
  <c r="AP24" i="3"/>
  <c r="J121" i="2" s="1"/>
  <c r="AP31" i="3"/>
  <c r="J189" i="2" s="1"/>
  <c r="AP12" i="3"/>
  <c r="K25" i="5" s="1"/>
  <c r="AP30" i="3"/>
  <c r="J157" i="2" s="1"/>
  <c r="AP28" i="3"/>
  <c r="J145" i="2" s="1"/>
  <c r="AQ22" i="3"/>
  <c r="AQ18" i="3"/>
  <c r="AP35" i="3"/>
  <c r="J213" i="2" s="1"/>
  <c r="AP19" i="3"/>
  <c r="J65" i="2" s="1"/>
  <c r="AP15" i="3"/>
  <c r="K43" i="5" s="1"/>
  <c r="AP37" i="3"/>
  <c r="J225" i="2" s="1"/>
  <c r="AQ19" i="3"/>
  <c r="AQ31" i="3"/>
  <c r="AP33" i="3"/>
  <c r="J201" i="2" s="1"/>
  <c r="AP39" i="3"/>
  <c r="J237" i="2" s="1"/>
  <c r="AP18" i="3"/>
  <c r="K61" i="5" s="1"/>
  <c r="AQ11" i="3"/>
  <c r="H17" i="2" s="1"/>
  <c r="AP25" i="3"/>
  <c r="J127" i="2" s="1"/>
  <c r="AQ20" i="3"/>
  <c r="AQ13" i="3"/>
  <c r="AQ26" i="3"/>
  <c r="AQ36" i="3"/>
  <c r="AP29" i="3"/>
  <c r="J151" i="2" s="1"/>
  <c r="AP20" i="3"/>
  <c r="J71" i="2" s="1"/>
  <c r="AP26" i="3"/>
  <c r="J133" i="2" s="1"/>
  <c r="AQ39" i="3"/>
  <c r="AQ37" i="3"/>
  <c r="AQ27" i="3"/>
  <c r="AP32" i="3"/>
  <c r="J195" i="2" s="1"/>
  <c r="AQ17" i="3"/>
  <c r="AQ38" i="3"/>
  <c r="AQ32" i="3"/>
  <c r="AQ16" i="3"/>
  <c r="AQ12" i="3"/>
  <c r="AP14" i="3"/>
  <c r="K37" i="5" s="1"/>
  <c r="AP11" i="3"/>
  <c r="K19" i="5" s="1"/>
  <c r="AQ35" i="3"/>
  <c r="AQ15" i="3"/>
  <c r="AQ40" i="3"/>
  <c r="AP21" i="3"/>
  <c r="J103" i="2" s="1"/>
  <c r="AQ23" i="3"/>
  <c r="AP34" i="3"/>
  <c r="J207" i="2" s="1"/>
  <c r="AQ34" i="3"/>
  <c r="AQ24" i="3"/>
  <c r="AP38" i="3"/>
  <c r="J231" i="2" s="1"/>
  <c r="AP23" i="3"/>
  <c r="J115" i="2" s="1"/>
  <c r="AP40" i="3"/>
  <c r="J243" i="2" s="1"/>
  <c r="AQ14" i="3"/>
  <c r="AP36" i="3"/>
  <c r="J219" i="2" s="1"/>
  <c r="AP16" i="3"/>
  <c r="K49" i="5" s="1"/>
  <c r="J59" i="2" l="1"/>
  <c r="J53" i="2"/>
  <c r="J47" i="2"/>
  <c r="J41" i="2"/>
  <c r="J35" i="2"/>
  <c r="J29" i="2"/>
  <c r="J23" i="2"/>
  <c r="J17" i="2"/>
  <c r="H213" i="2"/>
  <c r="H189" i="2"/>
  <c r="H225" i="2"/>
  <c r="H237" i="2"/>
  <c r="H195" i="2"/>
  <c r="H243" i="2"/>
  <c r="H231" i="2"/>
  <c r="H207" i="2"/>
  <c r="H219" i="2"/>
  <c r="H103" i="2"/>
  <c r="H127" i="2"/>
  <c r="H121" i="2"/>
  <c r="H109" i="2"/>
  <c r="H157" i="2"/>
  <c r="H133" i="2"/>
  <c r="H115" i="2"/>
  <c r="H151" i="2"/>
  <c r="H139" i="2"/>
  <c r="H145" i="2"/>
  <c r="H41" i="2"/>
  <c r="H53" i="2"/>
  <c r="H29" i="2"/>
  <c r="H65" i="2"/>
  <c r="H71" i="2"/>
  <c r="H23" i="2"/>
  <c r="H59" i="2"/>
  <c r="H47" i="2"/>
  <c r="H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aoyagi</author>
  </authors>
  <commentList>
    <comment ref="AJ9" authorId="0" shapeId="0" xr:uid="{00000000-0006-0000-0000-000001000000}">
      <text/>
    </comment>
    <comment ref="AI11" authorId="0" shapeId="0" xr:uid="{00000000-0006-0000-0000-000002000000}">
      <text>
        <r>
          <rPr>
            <b/>
            <sz val="9"/>
            <color indexed="81"/>
            <rFont val="ＭＳ Ｐゴシック"/>
            <family val="3"/>
            <charset val="128"/>
          </rPr>
          <t xml:space="preserve">健康保険の種類：
</t>
        </r>
        <r>
          <rPr>
            <sz val="9"/>
            <color indexed="81"/>
            <rFont val="ＭＳ Ｐゴシック"/>
            <family val="3"/>
            <charset val="128"/>
          </rPr>
          <t xml:space="preserve">プルダウンメニューから選択して下さい
</t>
        </r>
      </text>
    </comment>
    <comment ref="AJ11" authorId="0" shapeId="0" xr:uid="{00000000-0006-0000-0000-000003000000}">
      <text>
        <r>
          <rPr>
            <sz val="9"/>
            <color indexed="81"/>
            <rFont val="ＭＳ Ｐゴシック"/>
            <family val="3"/>
            <charset val="128"/>
          </rPr>
          <t>健康保険証番号：
保険証に書かれている
番号の下４ケタを入力</t>
        </r>
      </text>
    </comment>
    <comment ref="AK11" authorId="0" shapeId="0" xr:uid="{00000000-0006-0000-0000-000004000000}">
      <text>
        <r>
          <rPr>
            <b/>
            <sz val="9"/>
            <color indexed="81"/>
            <rFont val="ＭＳ Ｐゴシック"/>
            <family val="3"/>
            <charset val="128"/>
          </rPr>
          <t>年金保険の種類：</t>
        </r>
        <r>
          <rPr>
            <sz val="9"/>
            <color indexed="81"/>
            <rFont val="ＭＳ Ｐゴシック"/>
            <family val="3"/>
            <charset val="128"/>
          </rPr>
          <t xml:space="preserve">
プルダウンメニューから選択して下さい</t>
        </r>
      </text>
    </comment>
    <comment ref="AL11" authorId="0" shapeId="0" xr:uid="{00000000-0006-0000-0000-000005000000}">
      <text>
        <r>
          <rPr>
            <sz val="9"/>
            <color indexed="81"/>
            <rFont val="ＭＳ Ｐゴシック"/>
            <family val="3"/>
            <charset val="128"/>
          </rPr>
          <t>年金保険番号：
作業員名簿に年金番号の記載は必要ありません。</t>
        </r>
      </text>
    </comment>
    <comment ref="AM11" authorId="0" shapeId="0" xr:uid="{00000000-0006-0000-0000-000006000000}">
      <text>
        <r>
          <rPr>
            <sz val="9"/>
            <color indexed="81"/>
            <rFont val="ＭＳ Ｐゴシック"/>
            <family val="3"/>
            <charset val="128"/>
          </rPr>
          <t>雇用保険の種類：
プルダウンメニューから選択して下さい</t>
        </r>
      </text>
    </comment>
    <comment ref="AN11" authorId="0" shapeId="0" xr:uid="{00000000-0006-0000-0000-000007000000}">
      <text>
        <r>
          <rPr>
            <sz val="9"/>
            <color indexed="81"/>
            <rFont val="ＭＳ Ｐゴシック"/>
            <family val="3"/>
            <charset val="128"/>
          </rPr>
          <t>雇用保険証番号：
保険証に書かれている
番号の下４ケタを入力</t>
        </r>
      </text>
    </comment>
    <comment ref="AO11" authorId="0" shapeId="0" xr:uid="{00000000-0006-0000-0000-000008000000}">
      <text>
        <r>
          <rPr>
            <sz val="9"/>
            <color indexed="81"/>
            <rFont val="ＭＳ Ｐゴシック"/>
            <family val="3"/>
            <charset val="128"/>
          </rPr>
          <t>建退共加入の有無：
プルダウンメニューから
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aoyagi</author>
  </authors>
  <commentList>
    <comment ref="I16" authorId="0" shapeId="0" xr:uid="{6B550524-77DD-4632-8CE5-869D822069FC}">
      <text>
        <r>
          <rPr>
            <b/>
            <sz val="9"/>
            <color indexed="81"/>
            <rFont val="MS P ゴシック"/>
            <family val="3"/>
            <charset val="128"/>
          </rPr>
          <t xml:space="preserve">※
</t>
        </r>
        <r>
          <rPr>
            <sz val="9"/>
            <color indexed="81"/>
            <rFont val="MS P ゴシック"/>
            <family val="3"/>
            <charset val="128"/>
          </rPr>
          <t>このシートに直接入力してください。</t>
        </r>
      </text>
    </comment>
  </commentList>
</comments>
</file>

<file path=xl/sharedStrings.xml><?xml version="1.0" encoding="utf-8"?>
<sst xmlns="http://schemas.openxmlformats.org/spreadsheetml/2006/main" count="1413" uniqueCount="535">
  <si>
    <t>　　</t>
    <phoneticPr fontId="3"/>
  </si>
  <si>
    <t>（注）個人情報保護の観点から、被保険者番号等は本人の同意を得たうえで記載する。
（記入要領）
１．健康保険欄には、上段に健康保険の名称（健康保険組合、協会けんぽ、建設国保、国民健康保険）
　　を、下欄に健康保険被保険者証の番号の下４桁（番号が４桁以下の場合は、当該番号）を、
　　なお、上記の保険に加入しておらず、後期高齢者である等により、国民健康保険の適用除外である
　　場合には、上段に「適用除外」と記載する。
２．年金保険欄には、上段に年金保険の名称（厚生年金、国民年金）を、各年金の受給者である場合は、
　　上段に「受給者」と記載する。
３．雇用保険欄には、下段に被保険者番号の下４桁（日雇労働被保険者の場合は、上段に「日雇保険」
　　と）を、事業主である等により雇用保険の適用除外である場合は、上段に「適用除外」と記載する。</t>
    <rPh sb="3" eb="5">
      <t>コジン</t>
    </rPh>
    <rPh sb="5" eb="7">
      <t>ジョウホウ</t>
    </rPh>
    <rPh sb="7" eb="9">
      <t>ホゴ</t>
    </rPh>
    <rPh sb="10" eb="12">
      <t>カンテン</t>
    </rPh>
    <rPh sb="15" eb="19">
      <t>ヒホケンシャ</t>
    </rPh>
    <rPh sb="19" eb="21">
      <t>バンゴウ</t>
    </rPh>
    <rPh sb="21" eb="22">
      <t>トウ</t>
    </rPh>
    <rPh sb="23" eb="25">
      <t>ホンニン</t>
    </rPh>
    <rPh sb="26" eb="28">
      <t>ドウイ</t>
    </rPh>
    <rPh sb="29" eb="30">
      <t>エ</t>
    </rPh>
    <rPh sb="34" eb="36">
      <t>キサイ</t>
    </rPh>
    <rPh sb="41" eb="43">
      <t>キニュウ</t>
    </rPh>
    <rPh sb="43" eb="45">
      <t>ヨウリョウ</t>
    </rPh>
    <rPh sb="49" eb="51">
      <t>ケンコウ</t>
    </rPh>
    <rPh sb="60" eb="62">
      <t>ケンコウ</t>
    </rPh>
    <rPh sb="62" eb="64">
      <t>ホケン</t>
    </rPh>
    <rPh sb="65" eb="67">
      <t>メイショウ</t>
    </rPh>
    <rPh sb="81" eb="83">
      <t>ケンセツ</t>
    </rPh>
    <rPh sb="83" eb="85">
      <t>コクホ</t>
    </rPh>
    <rPh sb="98" eb="99">
      <t>ゲ</t>
    </rPh>
    <rPh sb="99" eb="100">
      <t>ラン</t>
    </rPh>
    <rPh sb="105" eb="109">
      <t>ヒホケンシャ</t>
    </rPh>
    <rPh sb="109" eb="110">
      <t>ショウ</t>
    </rPh>
    <rPh sb="111" eb="113">
      <t>バンゴウ</t>
    </rPh>
    <rPh sb="114" eb="115">
      <t>シモ</t>
    </rPh>
    <rPh sb="116" eb="117">
      <t>ケタ</t>
    </rPh>
    <rPh sb="118" eb="120">
      <t>バンゴウ</t>
    </rPh>
    <rPh sb="122" eb="123">
      <t>ケタ</t>
    </rPh>
    <rPh sb="123" eb="125">
      <t>イカ</t>
    </rPh>
    <rPh sb="126" eb="128">
      <t>バアイ</t>
    </rPh>
    <rPh sb="130" eb="132">
      <t>トウガイ</t>
    </rPh>
    <rPh sb="132" eb="134">
      <t>バンゴウ</t>
    </rPh>
    <rPh sb="241" eb="242">
      <t>カク</t>
    </rPh>
    <rPh sb="242" eb="244">
      <t>ネンキン</t>
    </rPh>
    <rPh sb="245" eb="248">
      <t>ジュキュウシャ</t>
    </rPh>
    <rPh sb="251" eb="253">
      <t>バアイ</t>
    </rPh>
    <rPh sb="258" eb="260">
      <t>ジョウダン</t>
    </rPh>
    <rPh sb="262" eb="265">
      <t>ジュキュウシャ</t>
    </rPh>
    <rPh sb="275" eb="277">
      <t>コヨウ</t>
    </rPh>
    <rPh sb="277" eb="279">
      <t>ホケン</t>
    </rPh>
    <rPh sb="279" eb="280">
      <t>ラン</t>
    </rPh>
    <rPh sb="283" eb="285">
      <t>ゲダン</t>
    </rPh>
    <rPh sb="286" eb="290">
      <t>ヒホケンシャ</t>
    </rPh>
    <rPh sb="290" eb="292">
      <t>バンゴウ</t>
    </rPh>
    <rPh sb="293" eb="294">
      <t>シモ</t>
    </rPh>
    <rPh sb="295" eb="296">
      <t>ケタ</t>
    </rPh>
    <rPh sb="297" eb="299">
      <t>ヒヤト</t>
    </rPh>
    <rPh sb="299" eb="301">
      <t>ロウドウ</t>
    </rPh>
    <rPh sb="301" eb="305">
      <t>ヒホケンシャ</t>
    </rPh>
    <rPh sb="306" eb="308">
      <t>バアイ</t>
    </rPh>
    <rPh sb="310" eb="312">
      <t>ジョウダン</t>
    </rPh>
    <rPh sb="314" eb="316">
      <t>ヒヤト</t>
    </rPh>
    <rPh sb="316" eb="318">
      <t>ホケン</t>
    </rPh>
    <rPh sb="326" eb="329">
      <t>ジギョウヌシ</t>
    </rPh>
    <rPh sb="332" eb="333">
      <t>トウ</t>
    </rPh>
    <rPh sb="336" eb="338">
      <t>コヨウ</t>
    </rPh>
    <rPh sb="338" eb="340">
      <t>ホケン</t>
    </rPh>
    <rPh sb="341" eb="343">
      <t>テキヨウ</t>
    </rPh>
    <rPh sb="343" eb="345">
      <t>ジョガイ</t>
    </rPh>
    <rPh sb="348" eb="350">
      <t>バアイ</t>
    </rPh>
    <rPh sb="352" eb="354">
      <t>ジョウダン</t>
    </rPh>
    <rPh sb="356" eb="358">
      <t>テキヨウ</t>
    </rPh>
    <rPh sb="358" eb="360">
      <t>ジョガイ</t>
    </rPh>
    <rPh sb="362" eb="364">
      <t>キサイ</t>
    </rPh>
    <phoneticPr fontId="3"/>
  </si>
  <si>
    <t>雇　用　保　険</t>
    <rPh sb="0" eb="1">
      <t>ヤトイ</t>
    </rPh>
    <rPh sb="2" eb="3">
      <t>ヨウ</t>
    </rPh>
    <rPh sb="4" eb="5">
      <t>タモツ</t>
    </rPh>
    <rPh sb="6" eb="7">
      <t>ケン</t>
    </rPh>
    <phoneticPr fontId="3"/>
  </si>
  <si>
    <t>年　金　保　険</t>
    <rPh sb="0" eb="1">
      <t>トシ</t>
    </rPh>
    <rPh sb="2" eb="3">
      <t>キン</t>
    </rPh>
    <rPh sb="4" eb="5">
      <t>タモツ</t>
    </rPh>
    <rPh sb="6" eb="7">
      <t>ケン</t>
    </rPh>
    <phoneticPr fontId="3"/>
  </si>
  <si>
    <t>健　康　保　険</t>
    <rPh sb="0" eb="1">
      <t>ケン</t>
    </rPh>
    <rPh sb="2" eb="3">
      <t>ヤスシ</t>
    </rPh>
    <rPh sb="4" eb="5">
      <t>タモツ</t>
    </rPh>
    <rPh sb="6" eb="7">
      <t>ケン</t>
    </rPh>
    <phoneticPr fontId="3"/>
  </si>
  <si>
    <t>氏　　　　　　名</t>
    <rPh sb="0" eb="1">
      <t>シ</t>
    </rPh>
    <rPh sb="7" eb="8">
      <t>メイ</t>
    </rPh>
    <phoneticPr fontId="3"/>
  </si>
  <si>
    <t>社　会　保　険</t>
    <rPh sb="0" eb="1">
      <t>シャ</t>
    </rPh>
    <rPh sb="2" eb="3">
      <t>カイ</t>
    </rPh>
    <rPh sb="4" eb="5">
      <t>タモツ</t>
    </rPh>
    <rPh sb="6" eb="7">
      <t>ケン</t>
    </rPh>
    <phoneticPr fontId="3"/>
  </si>
  <si>
    <t>ふ　り　が　な</t>
    <phoneticPr fontId="3"/>
  </si>
  <si>
    <t>番　号</t>
    <rPh sb="0" eb="1">
      <t>バン</t>
    </rPh>
    <rPh sb="2" eb="3">
      <t>ゴウ</t>
    </rPh>
    <phoneticPr fontId="3"/>
  </si>
  <si>
    <t>㊞</t>
    <phoneticPr fontId="3"/>
  </si>
  <si>
    <t>会社名</t>
    <phoneticPr fontId="3"/>
  </si>
  <si>
    <t>殿</t>
    <rPh sb="0" eb="1">
      <t>トノ</t>
    </rPh>
    <phoneticPr fontId="3"/>
  </si>
  <si>
    <t>所 　長　 名</t>
    <rPh sb="0" eb="1">
      <t>ショ</t>
    </rPh>
    <rPh sb="3" eb="4">
      <t>チョウ</t>
    </rPh>
    <rPh sb="6" eb="7">
      <t>メイ</t>
    </rPh>
    <phoneticPr fontId="3"/>
  </si>
  <si>
    <t>）</t>
    <phoneticPr fontId="3"/>
  </si>
  <si>
    <t>次</t>
    <phoneticPr fontId="3"/>
  </si>
  <si>
    <t>（</t>
    <phoneticPr fontId="3"/>
  </si>
  <si>
    <t>一　次
会社名</t>
    <rPh sb="0" eb="1">
      <t>１</t>
    </rPh>
    <rPh sb="2" eb="3">
      <t>ツギ</t>
    </rPh>
    <rPh sb="4" eb="7">
      <t>カイシャメイ</t>
    </rPh>
    <phoneticPr fontId="3"/>
  </si>
  <si>
    <t>事業所の名称</t>
    <rPh sb="0" eb="3">
      <t>ジギョウショ</t>
    </rPh>
    <rPh sb="4" eb="6">
      <t>メイショウ</t>
    </rPh>
    <phoneticPr fontId="3"/>
  </si>
  <si>
    <t>作成）</t>
    <rPh sb="0" eb="2">
      <t>サクセイ</t>
    </rPh>
    <phoneticPr fontId="3"/>
  </si>
  <si>
    <t>（</t>
    <phoneticPr fontId="3"/>
  </si>
  <si>
    <t>社会保険加入状況</t>
    <rPh sb="0" eb="2">
      <t>シャカイ</t>
    </rPh>
    <rPh sb="2" eb="4">
      <t>ホケン</t>
    </rPh>
    <rPh sb="4" eb="6">
      <t>カニュウ</t>
    </rPh>
    <rPh sb="6" eb="8">
      <t>ジョウキョウ</t>
    </rPh>
    <phoneticPr fontId="3"/>
  </si>
  <si>
    <t>提出日</t>
    <rPh sb="0" eb="2">
      <t>テイシュツ</t>
    </rPh>
    <rPh sb="2" eb="3">
      <t>ビ</t>
    </rPh>
    <phoneticPr fontId="3"/>
  </si>
  <si>
    <t>元　請
確認欄</t>
    <rPh sb="0" eb="1">
      <t>モト</t>
    </rPh>
    <rPh sb="2" eb="3">
      <t>ショウ</t>
    </rPh>
    <rPh sb="4" eb="6">
      <t>カクニン</t>
    </rPh>
    <rPh sb="6" eb="7">
      <t>ラン</t>
    </rPh>
    <phoneticPr fontId="3"/>
  </si>
  <si>
    <t>全建統一様式 第５号別紙</t>
    <rPh sb="0" eb="1">
      <t>ゼン</t>
    </rPh>
    <rPh sb="1" eb="2">
      <t>ダテ</t>
    </rPh>
    <rPh sb="2" eb="4">
      <t>トウイツ</t>
    </rPh>
    <rPh sb="4" eb="6">
      <t>ヨウシキ</t>
    </rPh>
    <rPh sb="7" eb="8">
      <t>ダイニ</t>
    </rPh>
    <rPh sb="9" eb="10">
      <t>ゴウ</t>
    </rPh>
    <rPh sb="10" eb="12">
      <t>ベッシ</t>
    </rPh>
    <phoneticPr fontId="3"/>
  </si>
  <si>
    <t>全建統一様式第５号</t>
    <rPh sb="0" eb="1">
      <t>ゼン</t>
    </rPh>
    <rPh sb="1" eb="2">
      <t>ケン</t>
    </rPh>
    <rPh sb="2" eb="4">
      <t>トウイツ</t>
    </rPh>
    <rPh sb="4" eb="6">
      <t>ヨウシキ</t>
    </rPh>
    <rPh sb="6" eb="7">
      <t>ダイ</t>
    </rPh>
    <rPh sb="8" eb="9">
      <t>ゴウ</t>
    </rPh>
    <phoneticPr fontId="3"/>
  </si>
  <si>
    <t xml:space="preserve"> </t>
    <phoneticPr fontId="3"/>
  </si>
  <si>
    <t>作　  業　  員　  名　  簿</t>
    <rPh sb="0" eb="9">
      <t>サギョウイン</t>
    </rPh>
    <rPh sb="12" eb="17">
      <t>メイボ</t>
    </rPh>
    <phoneticPr fontId="3"/>
  </si>
  <si>
    <t>元  請</t>
    <rPh sb="0" eb="1">
      <t>モト</t>
    </rPh>
    <rPh sb="3" eb="4">
      <t>ウケ</t>
    </rPh>
    <phoneticPr fontId="3"/>
  </si>
  <si>
    <t>確認欄</t>
    <rPh sb="0" eb="2">
      <t>カクニン</t>
    </rPh>
    <rPh sb="2" eb="3">
      <t>ラン</t>
    </rPh>
    <phoneticPr fontId="3"/>
  </si>
  <si>
    <t>殿</t>
    <rPh sb="0" eb="1">
      <t>ドノ</t>
    </rPh>
    <phoneticPr fontId="3"/>
  </si>
  <si>
    <t>所長名</t>
    <rPh sb="0" eb="2">
      <t>ショチョウ</t>
    </rPh>
    <rPh sb="2" eb="3">
      <t>メイ</t>
    </rPh>
    <phoneticPr fontId="3"/>
  </si>
  <si>
    <t>本書面に記載した内容は、作業員名簿として、安全衛生管理や労働災害発生時の緊急連絡</t>
    <phoneticPr fontId="3"/>
  </si>
  <si>
    <t>（　一　次　）</t>
    <rPh sb="2" eb="5">
      <t>イチジ</t>
    </rPh>
    <phoneticPr fontId="3"/>
  </si>
  <si>
    <t>・対応のために元請負業者に提示することについて、記載者本人は同意しています。</t>
    <phoneticPr fontId="3"/>
  </si>
  <si>
    <t>会  社  名</t>
    <rPh sb="0" eb="4">
      <t>カイシャ</t>
    </rPh>
    <rPh sb="6" eb="7">
      <t>ナ</t>
    </rPh>
    <phoneticPr fontId="3"/>
  </si>
  <si>
    <t>㊞</t>
    <phoneticPr fontId="3"/>
  </si>
  <si>
    <t>会  社  名</t>
    <rPh sb="0" eb="7">
      <t>カイシャメイ</t>
    </rPh>
    <phoneticPr fontId="3"/>
  </si>
  <si>
    <t>　</t>
    <phoneticPr fontId="3"/>
  </si>
  <si>
    <t>番</t>
    <rPh sb="0" eb="1">
      <t>バン</t>
    </rPh>
    <phoneticPr fontId="3"/>
  </si>
  <si>
    <t>ふ り が な</t>
    <phoneticPr fontId="3"/>
  </si>
  <si>
    <t>雇入年月日</t>
    <rPh sb="0" eb="1">
      <t>ヤト</t>
    </rPh>
    <rPh sb="1" eb="2">
      <t>イ</t>
    </rPh>
    <rPh sb="2" eb="5">
      <t>ネンガッピ</t>
    </rPh>
    <phoneticPr fontId="3"/>
  </si>
  <si>
    <t>生年月日</t>
    <rPh sb="0" eb="4">
      <t>セイネンガッピ</t>
    </rPh>
    <phoneticPr fontId="3"/>
  </si>
  <si>
    <t>現      住      所</t>
    <rPh sb="0" eb="15">
      <t>ゲンジュウショ</t>
    </rPh>
    <phoneticPr fontId="3"/>
  </si>
  <si>
    <t>（TEL）</t>
    <phoneticPr fontId="3"/>
  </si>
  <si>
    <t>最  近  の</t>
    <rPh sb="0" eb="4">
      <t>サイキン</t>
    </rPh>
    <phoneticPr fontId="3"/>
  </si>
  <si>
    <t>血</t>
    <rPh sb="0" eb="1">
      <t>ケツ</t>
    </rPh>
    <phoneticPr fontId="3"/>
  </si>
  <si>
    <t>特      殊</t>
    <rPh sb="0" eb="8">
      <t>トクシュ</t>
    </rPh>
    <phoneticPr fontId="3"/>
  </si>
  <si>
    <t>教     育 ・資     格 ・免     許</t>
    <rPh sb="0" eb="7">
      <t>キョウイク</t>
    </rPh>
    <rPh sb="9" eb="16">
      <t>シカク</t>
    </rPh>
    <rPh sb="18" eb="25">
      <t>メンキョ</t>
    </rPh>
    <phoneticPr fontId="3"/>
  </si>
  <si>
    <t>入場年月日</t>
    <rPh sb="0" eb="2">
      <t>ニュウジョウ</t>
    </rPh>
    <rPh sb="2" eb="5">
      <t>ネンガッピ</t>
    </rPh>
    <phoneticPr fontId="3"/>
  </si>
  <si>
    <t>健康診断日</t>
    <rPh sb="0" eb="2">
      <t>ケンコウ</t>
    </rPh>
    <rPh sb="2" eb="4">
      <t>シンダン</t>
    </rPh>
    <rPh sb="4" eb="5">
      <t>ニチ</t>
    </rPh>
    <phoneticPr fontId="3"/>
  </si>
  <si>
    <t>液</t>
    <rPh sb="0" eb="1">
      <t>エキ</t>
    </rPh>
    <phoneticPr fontId="3"/>
  </si>
  <si>
    <t>健康診断日</t>
    <rPh sb="0" eb="2">
      <t>ケンコウ</t>
    </rPh>
    <rPh sb="2" eb="4">
      <t>シンダン</t>
    </rPh>
    <rPh sb="4" eb="5">
      <t>ビ</t>
    </rPh>
    <phoneticPr fontId="3"/>
  </si>
  <si>
    <t>号</t>
    <rPh sb="0" eb="1">
      <t>ゴウ</t>
    </rPh>
    <phoneticPr fontId="3"/>
  </si>
  <si>
    <t>氏      名</t>
    <rPh sb="0" eb="8">
      <t>シメイ</t>
    </rPh>
    <phoneticPr fontId="3"/>
  </si>
  <si>
    <t>経 験 年 数</t>
    <rPh sb="0" eb="7">
      <t>ケイケンネンスウ</t>
    </rPh>
    <phoneticPr fontId="3"/>
  </si>
  <si>
    <t>年    齢</t>
    <rPh sb="0" eb="1">
      <t>ネンレイ</t>
    </rPh>
    <rPh sb="5" eb="6">
      <t>レイ</t>
    </rPh>
    <phoneticPr fontId="3"/>
  </si>
  <si>
    <t>家  族  連  絡  先</t>
    <rPh sb="0" eb="4">
      <t>カゾク</t>
    </rPh>
    <rPh sb="6" eb="13">
      <t>レンラクサキ</t>
    </rPh>
    <phoneticPr fontId="3"/>
  </si>
  <si>
    <t>血      圧</t>
    <rPh sb="0" eb="8">
      <t>ケツアツ</t>
    </rPh>
    <phoneticPr fontId="3"/>
  </si>
  <si>
    <t>種      類</t>
    <rPh sb="0" eb="8">
      <t>シュルイ</t>
    </rPh>
    <phoneticPr fontId="3"/>
  </si>
  <si>
    <t>雇入 ・ 職長</t>
    <rPh sb="0" eb="1">
      <t>ヤト</t>
    </rPh>
    <rPh sb="1" eb="2">
      <t>イ</t>
    </rPh>
    <rPh sb="5" eb="7">
      <t>ショクチョウ</t>
    </rPh>
    <phoneticPr fontId="3"/>
  </si>
  <si>
    <t>技 能 講 習</t>
    <rPh sb="0" eb="3">
      <t>ギノウ</t>
    </rPh>
    <rPh sb="4" eb="7">
      <t>コウシュウ</t>
    </rPh>
    <phoneticPr fontId="3"/>
  </si>
  <si>
    <t>免      許</t>
    <rPh sb="0" eb="8">
      <t>メンキョ</t>
    </rPh>
    <phoneticPr fontId="3"/>
  </si>
  <si>
    <t>受 入 教 育</t>
    <rPh sb="0" eb="3">
      <t>ウケイ</t>
    </rPh>
    <rPh sb="4" eb="7">
      <t>キョウイク</t>
    </rPh>
    <phoneticPr fontId="3"/>
  </si>
  <si>
    <t>型</t>
    <rPh sb="0" eb="1">
      <t>カタ</t>
    </rPh>
    <phoneticPr fontId="3"/>
  </si>
  <si>
    <t>特 別 教 育</t>
    <rPh sb="0" eb="3">
      <t>トクベツ</t>
    </rPh>
    <rPh sb="4" eb="7">
      <t>キョウイク</t>
    </rPh>
    <phoneticPr fontId="3"/>
  </si>
  <si>
    <t>実施年月日</t>
    <rPh sb="0" eb="2">
      <t>ジッシ</t>
    </rPh>
    <rPh sb="2" eb="5">
      <t>ネンガッピ</t>
    </rPh>
    <phoneticPr fontId="3"/>
  </si>
  <si>
    <t>　　年　月　日</t>
    <rPh sb="2" eb="3">
      <t>ネン</t>
    </rPh>
    <rPh sb="4" eb="5">
      <t>ガツ</t>
    </rPh>
    <rPh sb="6" eb="7">
      <t>ニチ</t>
    </rPh>
    <phoneticPr fontId="3"/>
  </si>
  <si>
    <t>（TEL）</t>
    <phoneticPr fontId="3"/>
  </si>
  <si>
    <t>-</t>
    <phoneticPr fontId="3"/>
  </si>
  <si>
    <t>(注)</t>
    <rPh sb="1" eb="2">
      <t>チュウ</t>
    </rPh>
    <phoneticPr fontId="3"/>
  </si>
  <si>
    <t xml:space="preserve"> １.　※印欄には次の記号を入れる。</t>
    <rPh sb="5" eb="6">
      <t>イン</t>
    </rPh>
    <rPh sb="6" eb="7">
      <t>ラン</t>
    </rPh>
    <rPh sb="9" eb="10">
      <t>ツギ</t>
    </rPh>
    <rPh sb="11" eb="13">
      <t>キゴウ</t>
    </rPh>
    <rPh sb="14" eb="15">
      <t>イ</t>
    </rPh>
    <phoneticPr fontId="3"/>
  </si>
  <si>
    <t>２．　経験年数は現在の仕事としての経験年数を記入する。</t>
    <rPh sb="3" eb="5">
      <t>ケイケン</t>
    </rPh>
    <rPh sb="5" eb="7">
      <t>ネンスウ</t>
    </rPh>
    <rPh sb="8" eb="10">
      <t>ゲンザイ</t>
    </rPh>
    <rPh sb="11" eb="13">
      <t>シゴト</t>
    </rPh>
    <rPh sb="17" eb="19">
      <t>ケイケン</t>
    </rPh>
    <rPh sb="19" eb="21">
      <t>ネンスウ</t>
    </rPh>
    <rPh sb="22" eb="24">
      <t>キニュウ</t>
    </rPh>
    <phoneticPr fontId="3"/>
  </si>
  <si>
    <t xml:space="preserve"> 現  …現場代理人　　作  …作業主任者（正副２名を選任すること）　　女  …女性作業員　　未  …１８歳未満の作業員</t>
    <rPh sb="1" eb="2">
      <t>ゲン</t>
    </rPh>
    <rPh sb="5" eb="7">
      <t>ゲンバ</t>
    </rPh>
    <rPh sb="7" eb="10">
      <t>ダイリニン</t>
    </rPh>
    <rPh sb="12" eb="13">
      <t>サギョウ</t>
    </rPh>
    <rPh sb="16" eb="18">
      <t>サギョウ</t>
    </rPh>
    <rPh sb="18" eb="21">
      <t>シュニンシャ</t>
    </rPh>
    <rPh sb="22" eb="23">
      <t>セイ</t>
    </rPh>
    <rPh sb="23" eb="24">
      <t>フク</t>
    </rPh>
    <rPh sb="25" eb="26">
      <t>メイ</t>
    </rPh>
    <rPh sb="27" eb="29">
      <t>センニン</t>
    </rPh>
    <rPh sb="36" eb="37">
      <t>オンナ</t>
    </rPh>
    <rPh sb="40" eb="42">
      <t>ジョセイ</t>
    </rPh>
    <rPh sb="42" eb="45">
      <t>サギョウイン</t>
    </rPh>
    <phoneticPr fontId="3"/>
  </si>
  <si>
    <t>３．　各社別に作成するのが原則ですが、リース機械等の運転手は一緒でもよい。</t>
    <rPh sb="3" eb="5">
      <t>カクシャ</t>
    </rPh>
    <rPh sb="5" eb="6">
      <t>ベツ</t>
    </rPh>
    <rPh sb="7" eb="9">
      <t>サクセイ</t>
    </rPh>
    <rPh sb="13" eb="15">
      <t>ゲンソク</t>
    </rPh>
    <rPh sb="22" eb="24">
      <t>キカイ</t>
    </rPh>
    <rPh sb="24" eb="25">
      <t>ナド</t>
    </rPh>
    <rPh sb="26" eb="29">
      <t>ウンテンシュ</t>
    </rPh>
    <rPh sb="30" eb="32">
      <t>イッショ</t>
    </rPh>
    <phoneticPr fontId="3"/>
  </si>
  <si>
    <t xml:space="preserve"> 技  …主任技術者　　職  …職長　　安  …安全衛生責任者　　能　…能力向上教育(※)　　　再　…危険有害業務・再発防止教育        　　　</t>
    <rPh sb="1" eb="2">
      <t>ギ</t>
    </rPh>
    <rPh sb="5" eb="7">
      <t>シュニン</t>
    </rPh>
    <rPh sb="7" eb="10">
      <t>ギジュツシャ</t>
    </rPh>
    <rPh sb="12" eb="13">
      <t>ショク</t>
    </rPh>
    <rPh sb="16" eb="18">
      <t>ショクチョウ</t>
    </rPh>
    <rPh sb="20" eb="21">
      <t>アン</t>
    </rPh>
    <rPh sb="24" eb="26">
      <t>アンゼン</t>
    </rPh>
    <rPh sb="26" eb="28">
      <t>エイセイ</t>
    </rPh>
    <rPh sb="28" eb="31">
      <t>セキニンシャ</t>
    </rPh>
    <phoneticPr fontId="3"/>
  </si>
  <si>
    <t>４．　資格・免許等の写しを添付すること。</t>
    <rPh sb="3" eb="5">
      <t>シカク</t>
    </rPh>
    <rPh sb="6" eb="8">
      <t>メンキョ</t>
    </rPh>
    <rPh sb="8" eb="9">
      <t>ナド</t>
    </rPh>
    <rPh sb="10" eb="11">
      <t>ウツ</t>
    </rPh>
    <rPh sb="13" eb="15">
      <t>テンプ</t>
    </rPh>
    <phoneticPr fontId="3"/>
  </si>
  <si>
    <t>（※)能力向上教育は、平成3年1月21日付旧労働省労働基準局基発第39号「安全衛生教育の推進について」により定められた職長等の「能力向上教育に準じた教育」を指す。</t>
    <phoneticPr fontId="3"/>
  </si>
  <si>
    <t xml:space="preserve"> </t>
    <phoneticPr fontId="3"/>
  </si>
  <si>
    <t>ふ り が な</t>
    <phoneticPr fontId="3"/>
  </si>
  <si>
    <t>ふりがな</t>
    <phoneticPr fontId="22"/>
  </si>
  <si>
    <t>氏名</t>
    <phoneticPr fontId="22"/>
  </si>
  <si>
    <t>職種</t>
    <rPh sb="0" eb="2">
      <t>ショクシュ</t>
    </rPh>
    <phoneticPr fontId="22"/>
  </si>
  <si>
    <t>生年月日</t>
    <phoneticPr fontId="22"/>
  </si>
  <si>
    <t>雇入年月日</t>
    <rPh sb="0" eb="2">
      <t>ヤトイイ</t>
    </rPh>
    <phoneticPr fontId="22"/>
  </si>
  <si>
    <t>現住所</t>
    <phoneticPr fontId="22"/>
  </si>
  <si>
    <t>電話番号</t>
    <phoneticPr fontId="22"/>
  </si>
  <si>
    <t>家族連絡先</t>
    <phoneticPr fontId="22"/>
  </si>
  <si>
    <t>検診月日</t>
    <phoneticPr fontId="22"/>
  </si>
  <si>
    <t>血圧
（高）</t>
    <phoneticPr fontId="22"/>
  </si>
  <si>
    <t>血圧
（低）</t>
    <phoneticPr fontId="22"/>
  </si>
  <si>
    <t>血液型</t>
    <phoneticPr fontId="22"/>
  </si>
  <si>
    <t>特別教育</t>
    <phoneticPr fontId="22"/>
  </si>
  <si>
    <t>技能講習</t>
    <phoneticPr fontId="22"/>
  </si>
  <si>
    <t>免許</t>
    <phoneticPr fontId="22"/>
  </si>
  <si>
    <t>特殊健
診月日</t>
    <phoneticPr fontId="22"/>
  </si>
  <si>
    <t>特殊検
診種類</t>
    <phoneticPr fontId="22"/>
  </si>
  <si>
    <t>電工入社　年月日</t>
    <phoneticPr fontId="22"/>
  </si>
  <si>
    <t>①</t>
  </si>
  <si>
    <t>②</t>
  </si>
  <si>
    <t>③</t>
  </si>
  <si>
    <t>④</t>
  </si>
  <si>
    <t>①</t>
    <phoneticPr fontId="22"/>
  </si>
  <si>
    <t>②</t>
    <phoneticPr fontId="22"/>
  </si>
  <si>
    <t>③</t>
    <phoneticPr fontId="22"/>
  </si>
  <si>
    <t>④</t>
    <phoneticPr fontId="22"/>
  </si>
  <si>
    <t>低圧電気取扱業務</t>
  </si>
  <si>
    <t>光接続技術講習</t>
  </si>
  <si>
    <t>ダイオキシン取扱業務</t>
  </si>
  <si>
    <t>消防設備士甲種４級</t>
  </si>
  <si>
    <t>第2種電気工事士</t>
  </si>
  <si>
    <t>小型移動式クレーン(5t未満)</t>
  </si>
  <si>
    <t>光技術接続講習</t>
  </si>
  <si>
    <t>健康保険</t>
    <rPh sb="0" eb="2">
      <t>ケンコウ</t>
    </rPh>
    <rPh sb="2" eb="4">
      <t>ホケン</t>
    </rPh>
    <phoneticPr fontId="22"/>
  </si>
  <si>
    <t>年金保険</t>
    <rPh sb="0" eb="2">
      <t>ネンキン</t>
    </rPh>
    <rPh sb="2" eb="4">
      <t>ホケン</t>
    </rPh>
    <phoneticPr fontId="22"/>
  </si>
  <si>
    <t>雇用保険</t>
    <rPh sb="0" eb="2">
      <t>コヨウ</t>
    </rPh>
    <rPh sb="2" eb="4">
      <t>ホケン</t>
    </rPh>
    <phoneticPr fontId="22"/>
  </si>
  <si>
    <t>年齢</t>
    <rPh sb="0" eb="2">
      <t>ネンレイ</t>
    </rPh>
    <phoneticPr fontId="22"/>
  </si>
  <si>
    <t>経験年数</t>
    <rPh sb="0" eb="2">
      <t>ケイケン</t>
    </rPh>
    <rPh sb="2" eb="4">
      <t>ネンスウ</t>
    </rPh>
    <phoneticPr fontId="22"/>
  </si>
  <si>
    <t>1人目</t>
    <rPh sb="1" eb="2">
      <t>ニン</t>
    </rPh>
    <rPh sb="2" eb="3">
      <t>メ</t>
    </rPh>
    <phoneticPr fontId="3"/>
  </si>
  <si>
    <t>2人目</t>
    <rPh sb="1" eb="2">
      <t>ニン</t>
    </rPh>
    <rPh sb="2" eb="3">
      <t>メ</t>
    </rPh>
    <phoneticPr fontId="3"/>
  </si>
  <si>
    <t>3人目</t>
    <rPh sb="1" eb="2">
      <t>ニン</t>
    </rPh>
    <rPh sb="2" eb="3">
      <t>メ</t>
    </rPh>
    <phoneticPr fontId="3"/>
  </si>
  <si>
    <t>4人目</t>
    <rPh sb="1" eb="2">
      <t>ニン</t>
    </rPh>
    <rPh sb="2" eb="3">
      <t>メ</t>
    </rPh>
    <phoneticPr fontId="3"/>
  </si>
  <si>
    <t>5人目</t>
    <rPh sb="1" eb="2">
      <t>ニン</t>
    </rPh>
    <rPh sb="2" eb="3">
      <t>メ</t>
    </rPh>
    <phoneticPr fontId="3"/>
  </si>
  <si>
    <t>6人目</t>
    <rPh sb="1" eb="2">
      <t>ニン</t>
    </rPh>
    <rPh sb="2" eb="3">
      <t>メ</t>
    </rPh>
    <phoneticPr fontId="3"/>
  </si>
  <si>
    <t>7人目</t>
    <rPh sb="1" eb="2">
      <t>ニン</t>
    </rPh>
    <rPh sb="2" eb="3">
      <t>メ</t>
    </rPh>
    <phoneticPr fontId="3"/>
  </si>
  <si>
    <t>8人目</t>
    <rPh sb="1" eb="2">
      <t>ニン</t>
    </rPh>
    <rPh sb="2" eb="3">
      <t>メ</t>
    </rPh>
    <phoneticPr fontId="3"/>
  </si>
  <si>
    <t>9人目</t>
    <rPh sb="1" eb="2">
      <t>ニン</t>
    </rPh>
    <rPh sb="2" eb="3">
      <t>メ</t>
    </rPh>
    <phoneticPr fontId="3"/>
  </si>
  <si>
    <t>10人目</t>
    <rPh sb="2" eb="3">
      <t>ニン</t>
    </rPh>
    <rPh sb="3" eb="4">
      <t>メ</t>
    </rPh>
    <phoneticPr fontId="3"/>
  </si>
  <si>
    <t>11人目</t>
    <rPh sb="2" eb="3">
      <t>ニン</t>
    </rPh>
    <rPh sb="3" eb="4">
      <t>メ</t>
    </rPh>
    <phoneticPr fontId="3"/>
  </si>
  <si>
    <t>12人目</t>
    <rPh sb="2" eb="3">
      <t>ニン</t>
    </rPh>
    <rPh sb="3" eb="4">
      <t>メ</t>
    </rPh>
    <phoneticPr fontId="3"/>
  </si>
  <si>
    <t>13人目</t>
    <rPh sb="2" eb="3">
      <t>ニン</t>
    </rPh>
    <rPh sb="3" eb="4">
      <t>メ</t>
    </rPh>
    <phoneticPr fontId="3"/>
  </si>
  <si>
    <t>14人目</t>
    <rPh sb="2" eb="3">
      <t>ニン</t>
    </rPh>
    <rPh sb="3" eb="4">
      <t>メ</t>
    </rPh>
    <phoneticPr fontId="3"/>
  </si>
  <si>
    <t>15人目</t>
    <rPh sb="2" eb="3">
      <t>ニン</t>
    </rPh>
    <rPh sb="3" eb="4">
      <t>メ</t>
    </rPh>
    <phoneticPr fontId="3"/>
  </si>
  <si>
    <t>16人目</t>
    <rPh sb="2" eb="3">
      <t>ニン</t>
    </rPh>
    <rPh sb="3" eb="4">
      <t>メ</t>
    </rPh>
    <phoneticPr fontId="3"/>
  </si>
  <si>
    <t>17人目</t>
    <rPh sb="2" eb="3">
      <t>ニン</t>
    </rPh>
    <rPh sb="3" eb="4">
      <t>メ</t>
    </rPh>
    <phoneticPr fontId="3"/>
  </si>
  <si>
    <t>18人目</t>
    <rPh sb="2" eb="3">
      <t>ニン</t>
    </rPh>
    <rPh sb="3" eb="4">
      <t>メ</t>
    </rPh>
    <phoneticPr fontId="3"/>
  </si>
  <si>
    <t>19人目</t>
    <rPh sb="2" eb="3">
      <t>ニン</t>
    </rPh>
    <rPh sb="3" eb="4">
      <t>メ</t>
    </rPh>
    <phoneticPr fontId="3"/>
  </si>
  <si>
    <t>20人目</t>
    <rPh sb="2" eb="3">
      <t>ニン</t>
    </rPh>
    <rPh sb="3" eb="4">
      <t>メ</t>
    </rPh>
    <phoneticPr fontId="3"/>
  </si>
  <si>
    <t>21人目</t>
    <rPh sb="2" eb="3">
      <t>ニン</t>
    </rPh>
    <rPh sb="3" eb="4">
      <t>メ</t>
    </rPh>
    <phoneticPr fontId="3"/>
  </si>
  <si>
    <t>22人目</t>
    <rPh sb="2" eb="3">
      <t>ニン</t>
    </rPh>
    <rPh sb="3" eb="4">
      <t>メ</t>
    </rPh>
    <phoneticPr fontId="3"/>
  </si>
  <si>
    <t>23人目</t>
    <rPh sb="2" eb="3">
      <t>ニン</t>
    </rPh>
    <rPh sb="3" eb="4">
      <t>メ</t>
    </rPh>
    <phoneticPr fontId="3"/>
  </si>
  <si>
    <t>24人目</t>
    <rPh sb="2" eb="3">
      <t>ニン</t>
    </rPh>
    <rPh sb="3" eb="4">
      <t>メ</t>
    </rPh>
    <phoneticPr fontId="3"/>
  </si>
  <si>
    <t>25人目</t>
    <rPh sb="2" eb="3">
      <t>ニン</t>
    </rPh>
    <rPh sb="3" eb="4">
      <t>メ</t>
    </rPh>
    <phoneticPr fontId="3"/>
  </si>
  <si>
    <t>26人目</t>
    <rPh sb="2" eb="3">
      <t>ニン</t>
    </rPh>
    <rPh sb="3" eb="4">
      <t>メ</t>
    </rPh>
    <phoneticPr fontId="3"/>
  </si>
  <si>
    <t>27人目</t>
    <rPh sb="2" eb="3">
      <t>ニン</t>
    </rPh>
    <rPh sb="3" eb="4">
      <t>メ</t>
    </rPh>
    <phoneticPr fontId="3"/>
  </si>
  <si>
    <t>28人目</t>
    <rPh sb="2" eb="3">
      <t>ニン</t>
    </rPh>
    <rPh sb="3" eb="4">
      <t>メ</t>
    </rPh>
    <phoneticPr fontId="3"/>
  </si>
  <si>
    <t>29人目</t>
    <rPh sb="2" eb="3">
      <t>ニン</t>
    </rPh>
    <rPh sb="3" eb="4">
      <t>メ</t>
    </rPh>
    <phoneticPr fontId="3"/>
  </si>
  <si>
    <t>30人目</t>
    <rPh sb="2" eb="3">
      <t>ニン</t>
    </rPh>
    <rPh sb="3" eb="4">
      <t>メ</t>
    </rPh>
    <phoneticPr fontId="3"/>
  </si>
  <si>
    <t>30人まで選択できます。</t>
    <rPh sb="2" eb="3">
      <t>ニン</t>
    </rPh>
    <rPh sb="5" eb="7">
      <t>センタク</t>
    </rPh>
    <phoneticPr fontId="3"/>
  </si>
  <si>
    <t>使用方法説明</t>
    <rPh sb="0" eb="2">
      <t>シヨウ</t>
    </rPh>
    <rPh sb="2" eb="4">
      <t>ホウホウ</t>
    </rPh>
    <rPh sb="4" eb="6">
      <t>セツメイ</t>
    </rPh>
    <phoneticPr fontId="3"/>
  </si>
  <si>
    <t>その１．</t>
    <phoneticPr fontId="3"/>
  </si>
  <si>
    <t>まず最初に「基本データ」シートに全従業員のデータを入力しておいて下さい。</t>
    <rPh sb="2" eb="4">
      <t>サイショ</t>
    </rPh>
    <rPh sb="6" eb="8">
      <t>キホン</t>
    </rPh>
    <rPh sb="16" eb="17">
      <t>ゼン</t>
    </rPh>
    <rPh sb="17" eb="20">
      <t>ジュウギョウイン</t>
    </rPh>
    <rPh sb="25" eb="27">
      <t>ニュウリョク</t>
    </rPh>
    <rPh sb="32" eb="33">
      <t>クダ</t>
    </rPh>
    <phoneticPr fontId="3"/>
  </si>
  <si>
    <t>従業員データに変更があった場合（毎年の健康診断の結果など）、その都度書替えておいて下さい。</t>
    <rPh sb="0" eb="3">
      <t>ジュウギョウイン</t>
    </rPh>
    <rPh sb="7" eb="9">
      <t>ヘンコウ</t>
    </rPh>
    <rPh sb="13" eb="15">
      <t>バアイ</t>
    </rPh>
    <rPh sb="16" eb="18">
      <t>マイトシ</t>
    </rPh>
    <rPh sb="19" eb="21">
      <t>ケンコウ</t>
    </rPh>
    <rPh sb="21" eb="23">
      <t>シンダン</t>
    </rPh>
    <rPh sb="24" eb="26">
      <t>ケッカ</t>
    </rPh>
    <rPh sb="32" eb="34">
      <t>ツド</t>
    </rPh>
    <rPh sb="34" eb="36">
      <t>カキカ</t>
    </rPh>
    <rPh sb="41" eb="42">
      <t>クダ</t>
    </rPh>
    <phoneticPr fontId="3"/>
  </si>
  <si>
    <t>その２．</t>
    <phoneticPr fontId="3"/>
  </si>
  <si>
    <t>作業員名簿を作成する時に、このシートで作業員を選択して下さい。</t>
    <rPh sb="0" eb="2">
      <t>サギョウ</t>
    </rPh>
    <rPh sb="2" eb="3">
      <t>イン</t>
    </rPh>
    <rPh sb="3" eb="5">
      <t>メイボ</t>
    </rPh>
    <rPh sb="6" eb="8">
      <t>サクセイ</t>
    </rPh>
    <rPh sb="10" eb="11">
      <t>トキ</t>
    </rPh>
    <rPh sb="19" eb="22">
      <t>サギョウイン</t>
    </rPh>
    <rPh sb="23" eb="25">
      <t>センタク</t>
    </rPh>
    <rPh sb="27" eb="28">
      <t>クダ</t>
    </rPh>
    <phoneticPr fontId="3"/>
  </si>
  <si>
    <t>その３．</t>
    <phoneticPr fontId="3"/>
  </si>
  <si>
    <t>下記の内容を入力して下さい。</t>
    <rPh sb="0" eb="2">
      <t>カキ</t>
    </rPh>
    <rPh sb="3" eb="5">
      <t>ナイヨウ</t>
    </rPh>
    <rPh sb="6" eb="8">
      <t>ニュウリョク</t>
    </rPh>
    <rPh sb="10" eb="11">
      <t>クダ</t>
    </rPh>
    <phoneticPr fontId="3"/>
  </si>
  <si>
    <t>作成年月日</t>
    <rPh sb="0" eb="2">
      <t>サクセイ</t>
    </rPh>
    <rPh sb="2" eb="5">
      <t>ネンガッピ</t>
    </rPh>
    <phoneticPr fontId="3"/>
  </si>
  <si>
    <t>提出年月日</t>
    <rPh sb="0" eb="2">
      <t>テイシュツ</t>
    </rPh>
    <rPh sb="2" eb="5">
      <t>ネンガッピ</t>
    </rPh>
    <phoneticPr fontId="3"/>
  </si>
  <si>
    <t>一次会社</t>
    <rPh sb="0" eb="2">
      <t>イチジ</t>
    </rPh>
    <rPh sb="2" eb="4">
      <t>ガイシャ</t>
    </rPh>
    <phoneticPr fontId="3"/>
  </si>
  <si>
    <t>次会社</t>
    <rPh sb="0" eb="1">
      <t>ジ</t>
    </rPh>
    <rPh sb="1" eb="2">
      <t>カイ</t>
    </rPh>
    <rPh sb="2" eb="3">
      <t>シャ</t>
    </rPh>
    <phoneticPr fontId="3"/>
  </si>
  <si>
    <t>越路中学校電気設備工事</t>
    <rPh sb="0" eb="2">
      <t>コシジ</t>
    </rPh>
    <rPh sb="2" eb="5">
      <t>チュウガッコウ</t>
    </rPh>
    <rPh sb="5" eb="7">
      <t>デンキ</t>
    </rPh>
    <rPh sb="7" eb="9">
      <t>セツビ</t>
    </rPh>
    <rPh sb="9" eb="11">
      <t>コウジ</t>
    </rPh>
    <phoneticPr fontId="3"/>
  </si>
  <si>
    <t>白井　太郎</t>
    <rPh sb="0" eb="2">
      <t>シライ</t>
    </rPh>
    <rPh sb="3" eb="5">
      <t>タロウ</t>
    </rPh>
    <phoneticPr fontId="3"/>
  </si>
  <si>
    <t>シライ電設株式会社</t>
    <rPh sb="3" eb="5">
      <t>デンセツ</t>
    </rPh>
    <rPh sb="5" eb="6">
      <t>カブ</t>
    </rPh>
    <rPh sb="6" eb="7">
      <t>シキ</t>
    </rPh>
    <rPh sb="7" eb="9">
      <t>カイシャ</t>
    </rPh>
    <phoneticPr fontId="3"/>
  </si>
  <si>
    <t>大手ゼネコン株式会社</t>
    <rPh sb="0" eb="2">
      <t>オオテ</t>
    </rPh>
    <rPh sb="6" eb="8">
      <t>カブシキ</t>
    </rPh>
    <rPh sb="8" eb="9">
      <t>カイ</t>
    </rPh>
    <rPh sb="9" eb="10">
      <t>シャ</t>
    </rPh>
    <phoneticPr fontId="3"/>
  </si>
  <si>
    <t>次　）</t>
    <phoneticPr fontId="3"/>
  </si>
  <si>
    <t>電工</t>
    <phoneticPr fontId="1"/>
  </si>
  <si>
    <t>同上</t>
    <phoneticPr fontId="1"/>
  </si>
  <si>
    <t>A</t>
    <phoneticPr fontId="22"/>
  </si>
  <si>
    <t>小型車両系建設機械</t>
    <phoneticPr fontId="22"/>
  </si>
  <si>
    <t>職長訓練</t>
    <phoneticPr fontId="1"/>
  </si>
  <si>
    <t>高所作業車(10m以上)</t>
    <phoneticPr fontId="22"/>
  </si>
  <si>
    <t>玉掛作業者(1t以上)</t>
    <phoneticPr fontId="22"/>
  </si>
  <si>
    <t>小型移動式クレーン(5t未満)</t>
    <phoneticPr fontId="1"/>
  </si>
  <si>
    <t>第1種電気工事士</t>
    <phoneticPr fontId="22"/>
  </si>
  <si>
    <t>1級電気施工管理</t>
    <phoneticPr fontId="22"/>
  </si>
  <si>
    <t>有線ﾃﾚﾋﾞｼﾞｮﾝ放送技術者</t>
    <phoneticPr fontId="22"/>
  </si>
  <si>
    <t>電工</t>
    <phoneticPr fontId="3"/>
  </si>
  <si>
    <t>同上</t>
    <phoneticPr fontId="3"/>
  </si>
  <si>
    <t>小型車両系建設機械</t>
    <phoneticPr fontId="3"/>
  </si>
  <si>
    <t>職長訓練</t>
    <phoneticPr fontId="3"/>
  </si>
  <si>
    <t>小型移動式クレーン(5t未満)</t>
    <phoneticPr fontId="22"/>
  </si>
  <si>
    <t>玉掛作業者(1t以上)</t>
    <phoneticPr fontId="3"/>
  </si>
  <si>
    <t>高所作業車(10m以上)</t>
    <phoneticPr fontId="3"/>
  </si>
  <si>
    <t>第1種電気工事士</t>
    <phoneticPr fontId="3"/>
  </si>
  <si>
    <t>2級電気施工管理</t>
    <phoneticPr fontId="3"/>
  </si>
  <si>
    <t>B</t>
    <phoneticPr fontId="3"/>
  </si>
  <si>
    <t>O</t>
    <phoneticPr fontId="3"/>
  </si>
  <si>
    <t>職長訓練</t>
    <phoneticPr fontId="22"/>
  </si>
  <si>
    <t>低圧電気取扱業務</t>
    <phoneticPr fontId="22"/>
  </si>
  <si>
    <t>小型移動式クレーン(5t未満)</t>
    <phoneticPr fontId="3"/>
  </si>
  <si>
    <t>第2種電気工事士</t>
    <phoneticPr fontId="22"/>
  </si>
  <si>
    <t>車両系建設機械運転</t>
    <phoneticPr fontId="3"/>
  </si>
  <si>
    <t>電工</t>
    <phoneticPr fontId="22"/>
  </si>
  <si>
    <t>同上</t>
    <phoneticPr fontId="22"/>
  </si>
  <si>
    <t>第二種酸素欠乏危険作業</t>
    <phoneticPr fontId="22"/>
  </si>
  <si>
    <t>第2種電気工事士</t>
    <phoneticPr fontId="3"/>
  </si>
  <si>
    <t>高所作業車(10m未満)</t>
    <phoneticPr fontId="22"/>
  </si>
  <si>
    <t>2級電気施工管理</t>
    <phoneticPr fontId="22"/>
  </si>
  <si>
    <t>　【従業員のデータ入力】</t>
    <rPh sb="2" eb="5">
      <t>ジュウギョウイン</t>
    </rPh>
    <rPh sb="9" eb="11">
      <t>ニュウリョク</t>
    </rPh>
    <phoneticPr fontId="3"/>
  </si>
  <si>
    <t>　※１従業員データに変更があった場合（毎年の健康診断の結果など）、その都度書替えて上書き保存して下さい。</t>
    <rPh sb="3" eb="6">
      <t>ジュウギョウイン</t>
    </rPh>
    <rPh sb="10" eb="12">
      <t>ヘンコウ</t>
    </rPh>
    <rPh sb="16" eb="18">
      <t>バアイ</t>
    </rPh>
    <rPh sb="19" eb="21">
      <t>マイトシ</t>
    </rPh>
    <rPh sb="22" eb="24">
      <t>ケンコウ</t>
    </rPh>
    <rPh sb="24" eb="26">
      <t>シンダン</t>
    </rPh>
    <rPh sb="27" eb="29">
      <t>ケッカ</t>
    </rPh>
    <rPh sb="35" eb="37">
      <t>ツド</t>
    </rPh>
    <rPh sb="37" eb="39">
      <t>カキカ</t>
    </rPh>
    <rPh sb="41" eb="43">
      <t>ウワガ</t>
    </rPh>
    <rPh sb="44" eb="46">
      <t>ホゾン</t>
    </rPh>
    <rPh sb="48" eb="49">
      <t>クダ</t>
    </rPh>
    <phoneticPr fontId="3"/>
  </si>
  <si>
    <t>　※２Book内に、today()関数を使用しているので、Bookを閉じる際に「・・変更を保存しますか？」と表示されます。従業員データに変更が無ければ「いいえ」でかまいません。</t>
    <rPh sb="7" eb="8">
      <t>ナイ</t>
    </rPh>
    <rPh sb="17" eb="19">
      <t>カンスウ</t>
    </rPh>
    <rPh sb="20" eb="22">
      <t>シヨウ</t>
    </rPh>
    <rPh sb="34" eb="35">
      <t>ト</t>
    </rPh>
    <rPh sb="37" eb="38">
      <t>サイ</t>
    </rPh>
    <rPh sb="42" eb="44">
      <t>ヘンコウ</t>
    </rPh>
    <rPh sb="45" eb="47">
      <t>ホゾン</t>
    </rPh>
    <rPh sb="54" eb="56">
      <t>ヒョウジ</t>
    </rPh>
    <rPh sb="61" eb="64">
      <t>ジュウギョウイン</t>
    </rPh>
    <rPh sb="68" eb="70">
      <t>ヘンコウ</t>
    </rPh>
    <rPh sb="71" eb="72">
      <t>ナ</t>
    </rPh>
    <phoneticPr fontId="3"/>
  </si>
  <si>
    <t>　　　(　1行に1人のデータを入力。AE列まで入力欄があります。　)</t>
    <rPh sb="6" eb="7">
      <t>ギョウ</t>
    </rPh>
    <rPh sb="9" eb="10">
      <t>リ</t>
    </rPh>
    <rPh sb="15" eb="17">
      <t>ニュウリョク</t>
    </rPh>
    <rPh sb="25" eb="26">
      <t>ラン</t>
    </rPh>
    <phoneticPr fontId="3"/>
  </si>
  <si>
    <t>その４．</t>
    <phoneticPr fontId="3"/>
  </si>
  <si>
    <t>白井　次郎</t>
  </si>
  <si>
    <t>白井　三郎</t>
  </si>
  <si>
    <t>白井　四郎</t>
  </si>
  <si>
    <t>白井　五郎</t>
  </si>
  <si>
    <t>白井　六郎</t>
  </si>
  <si>
    <t>白井　七郎</t>
  </si>
  <si>
    <t>白井　八郎</t>
  </si>
  <si>
    <t>白井　九郎</t>
  </si>
  <si>
    <t>白井　十郎</t>
  </si>
  <si>
    <t>青柳　一郎</t>
  </si>
  <si>
    <t>青柳　次郎</t>
  </si>
  <si>
    <t>青柳　三郎</t>
  </si>
  <si>
    <t>青柳　四郎</t>
  </si>
  <si>
    <t>青柳　五郎</t>
  </si>
  <si>
    <t>青柳　六郎</t>
  </si>
  <si>
    <t>青柳　七郎</t>
  </si>
  <si>
    <t>青柳　八郎</t>
  </si>
  <si>
    <t>青柳　九郎</t>
  </si>
  <si>
    <t>青柳　十郎</t>
  </si>
  <si>
    <t>白井　一平</t>
  </si>
  <si>
    <t>白井　三瓶</t>
  </si>
  <si>
    <t>白井　仁平</t>
  </si>
  <si>
    <t>白井　与平</t>
  </si>
  <si>
    <t>白井　五平</t>
  </si>
  <si>
    <t>白井　六平</t>
  </si>
  <si>
    <t>白井　七平</t>
  </si>
  <si>
    <t>白井　八平</t>
  </si>
  <si>
    <t>白井　九平</t>
  </si>
  <si>
    <t>白井　十平</t>
  </si>
  <si>
    <t>白井　一郎</t>
    <rPh sb="0" eb="2">
      <t>しろい</t>
    </rPh>
    <rPh sb="3" eb="5">
      <t>いちろう</t>
    </rPh>
    <phoneticPr fontId="1" type="Hiragana"/>
  </si>
  <si>
    <t>白井　次郎</t>
    <rPh sb="0" eb="2">
      <t>しらい</t>
    </rPh>
    <rPh sb="3" eb="5">
      <t>じろう</t>
    </rPh>
    <phoneticPr fontId="3" type="Hiragana"/>
  </si>
  <si>
    <t>白井　三郎</t>
    <rPh sb="0" eb="2">
      <t>しらい</t>
    </rPh>
    <rPh sb="3" eb="5">
      <t>さぶろう</t>
    </rPh>
    <phoneticPr fontId="3" type="Hiragana"/>
  </si>
  <si>
    <t>白井　四郎</t>
    <rPh sb="0" eb="2">
      <t>しらい</t>
    </rPh>
    <rPh sb="3" eb="5">
      <t>しろう</t>
    </rPh>
    <phoneticPr fontId="3" type="Hiragana"/>
  </si>
  <si>
    <t>白井　五郎</t>
    <rPh sb="0" eb="2">
      <t>しらい</t>
    </rPh>
    <rPh sb="3" eb="5">
      <t>ごろう</t>
    </rPh>
    <phoneticPr fontId="3" type="Hiragana"/>
  </si>
  <si>
    <t>白井　六郎</t>
    <rPh sb="0" eb="2">
      <t>しらい</t>
    </rPh>
    <rPh sb="3" eb="5">
      <t>ろくろう</t>
    </rPh>
    <phoneticPr fontId="3" type="Hiragana"/>
  </si>
  <si>
    <t>白井　七郎</t>
    <rPh sb="0" eb="2">
      <t>しらい</t>
    </rPh>
    <rPh sb="3" eb="4">
      <t>なな</t>
    </rPh>
    <rPh sb="4" eb="5">
      <t>ろう</t>
    </rPh>
    <phoneticPr fontId="3" type="Hiragana"/>
  </si>
  <si>
    <t>白井　八郎</t>
    <rPh sb="0" eb="2">
      <t>しらい</t>
    </rPh>
    <rPh sb="3" eb="5">
      <t>はちろう</t>
    </rPh>
    <phoneticPr fontId="3" type="Hiragana"/>
  </si>
  <si>
    <t>白井　九郎</t>
    <rPh sb="0" eb="2">
      <t>しらい</t>
    </rPh>
    <rPh sb="3" eb="4">
      <t>く</t>
    </rPh>
    <rPh sb="4" eb="5">
      <t>ろう</t>
    </rPh>
    <phoneticPr fontId="3" type="Hiragana"/>
  </si>
  <si>
    <t>白井　十郎</t>
    <rPh sb="0" eb="2">
      <t>しらい</t>
    </rPh>
    <rPh sb="3" eb="5">
      <t>じゅうろう</t>
    </rPh>
    <phoneticPr fontId="22" type="Hiragana"/>
  </si>
  <si>
    <t>青柳　一郎</t>
    <rPh sb="0" eb="2">
      <t>あおやぎ</t>
    </rPh>
    <rPh sb="3" eb="5">
      <t>いちろう</t>
    </rPh>
    <phoneticPr fontId="22" type="Hiragana"/>
  </si>
  <si>
    <t>青柳　次郎</t>
    <rPh sb="0" eb="2">
      <t>あおやぎ</t>
    </rPh>
    <rPh sb="3" eb="5">
      <t>じろう</t>
    </rPh>
    <phoneticPr fontId="22" type="Hiragana"/>
  </si>
  <si>
    <t>青柳　三郎</t>
    <rPh sb="0" eb="2">
      <t>あおやぎ</t>
    </rPh>
    <rPh sb="3" eb="5">
      <t>さぶろう</t>
    </rPh>
    <phoneticPr fontId="3" type="Hiragana"/>
  </si>
  <si>
    <t>青柳　四郎</t>
    <rPh sb="0" eb="2">
      <t>あおやぎ</t>
    </rPh>
    <rPh sb="3" eb="5">
      <t>しろう</t>
    </rPh>
    <phoneticPr fontId="3" type="Hiragana"/>
  </si>
  <si>
    <t>青柳　五郎</t>
    <rPh sb="0" eb="2">
      <t>あおやぎ</t>
    </rPh>
    <rPh sb="3" eb="5">
      <t>ごろう</t>
    </rPh>
    <phoneticPr fontId="3" type="Hiragana"/>
  </si>
  <si>
    <t>青柳　六郎</t>
    <rPh sb="0" eb="2">
      <t>あおやぎ</t>
    </rPh>
    <rPh sb="3" eb="5">
      <t>ろくろう</t>
    </rPh>
    <phoneticPr fontId="3" type="Hiragana"/>
  </si>
  <si>
    <t>青柳　七郎</t>
    <rPh sb="0" eb="2">
      <t>あおやぎ</t>
    </rPh>
    <rPh sb="3" eb="5">
      <t>しちろう</t>
    </rPh>
    <phoneticPr fontId="3" type="Hiragana"/>
  </si>
  <si>
    <t>青柳　八郎</t>
    <rPh sb="0" eb="2">
      <t>あおやぎ</t>
    </rPh>
    <rPh sb="3" eb="5">
      <t>はちろう</t>
    </rPh>
    <phoneticPr fontId="3" type="Hiragana"/>
  </si>
  <si>
    <t>青柳　九郎</t>
    <rPh sb="0" eb="2">
      <t>あおやぎ</t>
    </rPh>
    <rPh sb="3" eb="4">
      <t>く</t>
    </rPh>
    <rPh sb="4" eb="5">
      <t>ろう</t>
    </rPh>
    <phoneticPr fontId="3" type="Hiragana"/>
  </si>
  <si>
    <t>青柳　十郎</t>
    <rPh sb="0" eb="2">
      <t>あおやぎ</t>
    </rPh>
    <rPh sb="3" eb="5">
      <t>じゅうろう</t>
    </rPh>
    <phoneticPr fontId="3" type="Hiragana"/>
  </si>
  <si>
    <t>白井　一平</t>
    <rPh sb="0" eb="2">
      <t>しらい</t>
    </rPh>
    <rPh sb="3" eb="5">
      <t>いっぺい</t>
    </rPh>
    <phoneticPr fontId="22" type="Hiragana"/>
  </si>
  <si>
    <t>白井　仁平</t>
    <rPh sb="0" eb="2">
      <t>しらい</t>
    </rPh>
    <rPh sb="3" eb="5">
      <t>にへい</t>
    </rPh>
    <phoneticPr fontId="22" type="Hiragana"/>
  </si>
  <si>
    <t>白井　三瓶</t>
    <rPh sb="0" eb="2">
      <t>しらい</t>
    </rPh>
    <rPh sb="3" eb="5">
      <t>さんぺい</t>
    </rPh>
    <phoneticPr fontId="22" type="Hiragana"/>
  </si>
  <si>
    <t>白井　与平</t>
    <rPh sb="0" eb="2">
      <t>しらい</t>
    </rPh>
    <rPh sb="3" eb="5">
      <t>よへい</t>
    </rPh>
    <phoneticPr fontId="3" type="Hiragana"/>
  </si>
  <si>
    <t>白井　五平</t>
    <rPh sb="0" eb="2">
      <t>しらい</t>
    </rPh>
    <rPh sb="3" eb="5">
      <t>ごへい</t>
    </rPh>
    <phoneticPr fontId="22" type="Hiragana"/>
  </si>
  <si>
    <t>白井　六平</t>
    <rPh sb="0" eb="2">
      <t>しらい</t>
    </rPh>
    <rPh sb="3" eb="4">
      <t>ろく</t>
    </rPh>
    <rPh sb="4" eb="5">
      <t>へい</t>
    </rPh>
    <phoneticPr fontId="22" type="Hiragana"/>
  </si>
  <si>
    <t>白井　七平</t>
    <rPh sb="0" eb="2">
      <t>しらい</t>
    </rPh>
    <rPh sb="3" eb="4">
      <t>なな</t>
    </rPh>
    <rPh sb="4" eb="5">
      <t>へい</t>
    </rPh>
    <phoneticPr fontId="22" type="Hiragana"/>
  </si>
  <si>
    <t>白井　八平</t>
    <rPh sb="0" eb="2">
      <t>しらい</t>
    </rPh>
    <rPh sb="3" eb="4">
      <t>はち</t>
    </rPh>
    <rPh sb="4" eb="5">
      <t>へい</t>
    </rPh>
    <phoneticPr fontId="22" type="Hiragana"/>
  </si>
  <si>
    <t>白井　九平</t>
    <rPh sb="0" eb="2">
      <t>しらい</t>
    </rPh>
    <rPh sb="3" eb="4">
      <t>く</t>
    </rPh>
    <rPh sb="4" eb="5">
      <t>へい</t>
    </rPh>
    <phoneticPr fontId="22" type="Hiragana"/>
  </si>
  <si>
    <t>白井　十平</t>
    <rPh sb="0" eb="2">
      <t>しらい</t>
    </rPh>
    <rPh sb="3" eb="4">
      <t>じゅう</t>
    </rPh>
    <rPh sb="4" eb="5">
      <t>へい</t>
    </rPh>
    <phoneticPr fontId="22" type="Hiragana"/>
  </si>
  <si>
    <t>しろい　いちろう</t>
  </si>
  <si>
    <t>しらい　じろう</t>
  </si>
  <si>
    <t>しらい　さぶろう</t>
  </si>
  <si>
    <t>しらい　しろう</t>
  </si>
  <si>
    <t>しらい　ごろう</t>
  </si>
  <si>
    <t>しらい　ろくろう</t>
  </si>
  <si>
    <t>しらい　ななろう</t>
  </si>
  <si>
    <t>しらい　はちろう</t>
  </si>
  <si>
    <t>しらい　くろう</t>
  </si>
  <si>
    <t>しらい　じゅうろう</t>
  </si>
  <si>
    <t>あおやぎ　いちろう</t>
  </si>
  <si>
    <t>あおやぎ　じろう</t>
  </si>
  <si>
    <t>あおやぎ　さぶろう</t>
  </si>
  <si>
    <t>あおやぎ　しろう</t>
  </si>
  <si>
    <t>あおやぎ　ごろう</t>
  </si>
  <si>
    <t>あおやぎ　ろくろう</t>
  </si>
  <si>
    <t>あおやぎ　しちろう</t>
  </si>
  <si>
    <t>あおやぎ　はちろう</t>
  </si>
  <si>
    <t>あおやぎ　くろう</t>
  </si>
  <si>
    <t>あおやぎ　じゅうろう</t>
  </si>
  <si>
    <t>しらい　いっぺい</t>
  </si>
  <si>
    <t>しらい　にへい</t>
  </si>
  <si>
    <t>しらい　さんぺい</t>
  </si>
  <si>
    <t>しらい　よへい</t>
  </si>
  <si>
    <t>しらい　ごへい</t>
  </si>
  <si>
    <t>しらい　ろくへい</t>
  </si>
  <si>
    <t>しらい　ななへい</t>
  </si>
  <si>
    <t>しらい　はちへい</t>
  </si>
  <si>
    <t>しらい　くへい</t>
  </si>
  <si>
    <t>しらい　じゅうへい</t>
  </si>
  <si>
    <t>長岡市1-1</t>
    <phoneticPr fontId="1"/>
  </si>
  <si>
    <t>長岡市1-2</t>
  </si>
  <si>
    <t>長岡市1-3</t>
  </si>
  <si>
    <t>長岡市1-4</t>
  </si>
  <si>
    <t>長岡市1-5</t>
  </si>
  <si>
    <t>長岡市1-6</t>
  </si>
  <si>
    <t>長岡市1-7</t>
  </si>
  <si>
    <t>長岡市1-8</t>
  </si>
  <si>
    <t>長岡市1-9</t>
  </si>
  <si>
    <t>長岡市1-10</t>
  </si>
  <si>
    <t>長岡市小国町2-1</t>
    <rPh sb="0" eb="3">
      <t>ナガオカシ</t>
    </rPh>
    <rPh sb="3" eb="6">
      <t>オグニマチ</t>
    </rPh>
    <phoneticPr fontId="22"/>
  </si>
  <si>
    <t>長岡市小国町2-2</t>
    <rPh sb="0" eb="3">
      <t>ナガオカシ</t>
    </rPh>
    <rPh sb="3" eb="6">
      <t>オグニマチ</t>
    </rPh>
    <phoneticPr fontId="22"/>
  </si>
  <si>
    <t>長岡市小国町2-3</t>
    <rPh sb="0" eb="3">
      <t>ナガオカシ</t>
    </rPh>
    <rPh sb="3" eb="6">
      <t>オグニマチ</t>
    </rPh>
    <phoneticPr fontId="22"/>
  </si>
  <si>
    <t>長岡市小国町2-4</t>
    <rPh sb="0" eb="3">
      <t>ナガオカシ</t>
    </rPh>
    <rPh sb="3" eb="6">
      <t>オグニマチ</t>
    </rPh>
    <phoneticPr fontId="22"/>
  </si>
  <si>
    <t>長岡市小国町2-5</t>
    <rPh sb="0" eb="3">
      <t>ナガオカシ</t>
    </rPh>
    <rPh sb="3" eb="6">
      <t>オグニマチ</t>
    </rPh>
    <phoneticPr fontId="22"/>
  </si>
  <si>
    <t>長岡市小国町2-6</t>
    <rPh sb="0" eb="3">
      <t>ナガオカシ</t>
    </rPh>
    <rPh sb="3" eb="6">
      <t>オグニマチ</t>
    </rPh>
    <phoneticPr fontId="22"/>
  </si>
  <si>
    <t>長岡市小国町2-7</t>
    <rPh sb="0" eb="3">
      <t>ナガオカシ</t>
    </rPh>
    <rPh sb="3" eb="6">
      <t>オグニマチ</t>
    </rPh>
    <phoneticPr fontId="22"/>
  </si>
  <si>
    <t>長岡市小国町2-8</t>
    <rPh sb="0" eb="3">
      <t>ナガオカシ</t>
    </rPh>
    <rPh sb="3" eb="6">
      <t>オグニマチ</t>
    </rPh>
    <phoneticPr fontId="22"/>
  </si>
  <si>
    <t>長岡市小国町2-9</t>
    <rPh sb="0" eb="3">
      <t>ナガオカシ</t>
    </rPh>
    <rPh sb="3" eb="6">
      <t>オグニマチ</t>
    </rPh>
    <phoneticPr fontId="22"/>
  </si>
  <si>
    <t>長岡市小国町2-10</t>
    <rPh sb="0" eb="3">
      <t>ナガオカシ</t>
    </rPh>
    <rPh sb="3" eb="6">
      <t>オグニマチ</t>
    </rPh>
    <phoneticPr fontId="22"/>
  </si>
  <si>
    <t>長岡市越路3-1</t>
    <rPh sb="0" eb="3">
      <t>ナガオカシ</t>
    </rPh>
    <rPh sb="3" eb="5">
      <t>コシジ</t>
    </rPh>
    <phoneticPr fontId="22"/>
  </si>
  <si>
    <t>長岡市越路3-2</t>
    <rPh sb="0" eb="3">
      <t>ナガオカシ</t>
    </rPh>
    <rPh sb="3" eb="5">
      <t>コシジ</t>
    </rPh>
    <phoneticPr fontId="22"/>
  </si>
  <si>
    <t>長岡市越路3-3</t>
    <rPh sb="0" eb="3">
      <t>ナガオカシ</t>
    </rPh>
    <rPh sb="3" eb="5">
      <t>コシジ</t>
    </rPh>
    <phoneticPr fontId="22"/>
  </si>
  <si>
    <t>長岡市越路3-4</t>
    <rPh sb="0" eb="3">
      <t>ナガオカシ</t>
    </rPh>
    <rPh sb="3" eb="5">
      <t>コシジ</t>
    </rPh>
    <phoneticPr fontId="22"/>
  </si>
  <si>
    <t>長岡市越路3-5</t>
    <rPh sb="0" eb="3">
      <t>ナガオカシ</t>
    </rPh>
    <rPh sb="3" eb="5">
      <t>コシジ</t>
    </rPh>
    <phoneticPr fontId="22"/>
  </si>
  <si>
    <t>長岡市越路3-6</t>
    <rPh sb="0" eb="3">
      <t>ナガオカシ</t>
    </rPh>
    <rPh sb="3" eb="5">
      <t>コシジ</t>
    </rPh>
    <phoneticPr fontId="22"/>
  </si>
  <si>
    <t>長岡市越路3-7</t>
    <rPh sb="0" eb="3">
      <t>ナガオカシ</t>
    </rPh>
    <rPh sb="3" eb="5">
      <t>コシジ</t>
    </rPh>
    <phoneticPr fontId="22"/>
  </si>
  <si>
    <t>長岡市越路3-8</t>
    <rPh sb="0" eb="3">
      <t>ナガオカシ</t>
    </rPh>
    <rPh sb="3" eb="5">
      <t>コシジ</t>
    </rPh>
    <phoneticPr fontId="22"/>
  </si>
  <si>
    <t>長岡市越路3-9</t>
    <rPh sb="0" eb="3">
      <t>ナガオカシ</t>
    </rPh>
    <rPh sb="3" eb="5">
      <t>コシジ</t>
    </rPh>
    <phoneticPr fontId="22"/>
  </si>
  <si>
    <t>長岡市越路3-10</t>
    <rPh sb="0" eb="3">
      <t>ナガオカシ</t>
    </rPh>
    <rPh sb="3" eb="5">
      <t>コシジ</t>
    </rPh>
    <phoneticPr fontId="22"/>
  </si>
  <si>
    <t>0258-11-0001</t>
    <phoneticPr fontId="22"/>
  </si>
  <si>
    <t>0258-11-0002</t>
  </si>
  <si>
    <t>0258-11-0003</t>
  </si>
  <si>
    <t>0258-11-0004</t>
  </si>
  <si>
    <t>0258-11-0005</t>
  </si>
  <si>
    <t>0258-11-0006</t>
  </si>
  <si>
    <t>0258-11-0007</t>
  </si>
  <si>
    <t>0258-11-0008</t>
  </si>
  <si>
    <t>0258-11-0009</t>
  </si>
  <si>
    <t>0258-11-0010</t>
  </si>
  <si>
    <t>0258-11-0011</t>
  </si>
  <si>
    <t>0258-11-0012</t>
  </si>
  <si>
    <t>0258-11-0013</t>
  </si>
  <si>
    <t>0258-11-0014</t>
  </si>
  <si>
    <t>0258-11-0015</t>
  </si>
  <si>
    <t>0258-11-0016</t>
  </si>
  <si>
    <t>0258-11-0017</t>
  </si>
  <si>
    <t>0258-11-0018</t>
  </si>
  <si>
    <t>0258-11-0019</t>
  </si>
  <si>
    <t>0258-11-0020</t>
  </si>
  <si>
    <t>0258-11-0021</t>
  </si>
  <si>
    <t>0258-11-0022</t>
  </si>
  <si>
    <t>0258-11-0023</t>
  </si>
  <si>
    <t>0258-11-0024</t>
  </si>
  <si>
    <t>0258-11-0025</t>
  </si>
  <si>
    <t>0258-11-0026</t>
  </si>
  <si>
    <t>0258-11-0027</t>
  </si>
  <si>
    <t>0258-11-0028</t>
  </si>
  <si>
    <t>0258-11-0029</t>
  </si>
  <si>
    <t>0258-11-0030</t>
  </si>
  <si>
    <t>長岡市来迎寺11-6</t>
    <rPh sb="0" eb="3">
      <t>ナガオカシ</t>
    </rPh>
    <rPh sb="3" eb="6">
      <t>ライコウジ</t>
    </rPh>
    <phoneticPr fontId="3"/>
  </si>
  <si>
    <t>長岡市来迎寺11-7</t>
    <rPh sb="0" eb="3">
      <t>ナガオカシ</t>
    </rPh>
    <rPh sb="3" eb="6">
      <t>ライコウジ</t>
    </rPh>
    <phoneticPr fontId="3"/>
  </si>
  <si>
    <t>長岡市来迎寺11-8</t>
    <rPh sb="0" eb="3">
      <t>ナガオカシ</t>
    </rPh>
    <rPh sb="3" eb="6">
      <t>ライコウジ</t>
    </rPh>
    <phoneticPr fontId="3"/>
  </si>
  <si>
    <t>長岡市来迎寺11-9</t>
    <rPh sb="0" eb="3">
      <t>ナガオカシ</t>
    </rPh>
    <rPh sb="3" eb="6">
      <t>ライコウジ</t>
    </rPh>
    <phoneticPr fontId="3"/>
  </si>
  <si>
    <t>長岡市来迎寺11-10</t>
    <rPh sb="0" eb="3">
      <t>ナガオカシ</t>
    </rPh>
    <rPh sb="3" eb="6">
      <t>ライコウジ</t>
    </rPh>
    <phoneticPr fontId="3"/>
  </si>
  <si>
    <t>0258-92-0006</t>
  </si>
  <si>
    <t>0258-92-0007</t>
  </si>
  <si>
    <t>0258-92-0008</t>
  </si>
  <si>
    <t>0258-92-0009</t>
  </si>
  <si>
    <t>0258-92-0010</t>
  </si>
  <si>
    <t>AB</t>
    <phoneticPr fontId="3"/>
  </si>
  <si>
    <t>11行目～110行目まで(100人分の登録可能)従業員のデータを入力をして、上書き保存して下さい。</t>
    <rPh sb="2" eb="3">
      <t>ユキ</t>
    </rPh>
    <rPh sb="3" eb="4">
      <t>メ</t>
    </rPh>
    <rPh sb="8" eb="9">
      <t>ギョウ</t>
    </rPh>
    <rPh sb="9" eb="10">
      <t>メ</t>
    </rPh>
    <rPh sb="16" eb="17">
      <t>ニン</t>
    </rPh>
    <rPh sb="17" eb="18">
      <t>ブン</t>
    </rPh>
    <rPh sb="19" eb="21">
      <t>トウロク</t>
    </rPh>
    <rPh sb="21" eb="23">
      <t>カノウ</t>
    </rPh>
    <rPh sb="24" eb="27">
      <t>ジュウギョウイン</t>
    </rPh>
    <rPh sb="32" eb="34">
      <t>ニュウリョク</t>
    </rPh>
    <rPh sb="38" eb="40">
      <t>ウワガ</t>
    </rPh>
    <rPh sb="41" eb="43">
      <t>ホゾン</t>
    </rPh>
    <rPh sb="45" eb="46">
      <t>クダ</t>
    </rPh>
    <phoneticPr fontId="3"/>
  </si>
  <si>
    <t>作業員人数により、何ページ印刷するのか設定して下さい。</t>
    <rPh sb="0" eb="2">
      <t>サギョウ</t>
    </rPh>
    <rPh sb="2" eb="3">
      <t>イン</t>
    </rPh>
    <rPh sb="3" eb="5">
      <t>ニンズウ</t>
    </rPh>
    <rPh sb="9" eb="10">
      <t>ナン</t>
    </rPh>
    <rPh sb="13" eb="15">
      <t>インサツ</t>
    </rPh>
    <rPh sb="19" eb="21">
      <t>セッテイ</t>
    </rPh>
    <rPh sb="23" eb="24">
      <t>クダ</t>
    </rPh>
    <phoneticPr fontId="3"/>
  </si>
  <si>
    <t>10人まで</t>
    <rPh sb="2" eb="3">
      <t>ニン</t>
    </rPh>
    <phoneticPr fontId="3"/>
  </si>
  <si>
    <t>１ページ印刷</t>
    <rPh sb="4" eb="6">
      <t>インサツ</t>
    </rPh>
    <phoneticPr fontId="3"/>
  </si>
  <si>
    <t>20人まで</t>
    <rPh sb="2" eb="3">
      <t>ニン</t>
    </rPh>
    <phoneticPr fontId="3"/>
  </si>
  <si>
    <t>30人まで</t>
    <rPh sb="2" eb="3">
      <t>ニン</t>
    </rPh>
    <phoneticPr fontId="3"/>
  </si>
  <si>
    <t>１ページ・２ページ印刷</t>
    <rPh sb="9" eb="11">
      <t>インサツ</t>
    </rPh>
    <phoneticPr fontId="3"/>
  </si>
  <si>
    <t>１ページ・２ページ・３ページ印刷</t>
    <rPh sb="14" eb="16">
      <t>インサツ</t>
    </rPh>
    <phoneticPr fontId="3"/>
  </si>
  <si>
    <t>その５．</t>
  </si>
  <si>
    <t>「作業員名簿」シートを開き、Excelメニューより「印刷」して下さい。</t>
    <rPh sb="1" eb="3">
      <t>サギョウ</t>
    </rPh>
    <rPh sb="3" eb="4">
      <t>イン</t>
    </rPh>
    <rPh sb="4" eb="6">
      <t>メイボ</t>
    </rPh>
    <rPh sb="11" eb="12">
      <t>ヒラ</t>
    </rPh>
    <rPh sb="26" eb="28">
      <t>インサツ</t>
    </rPh>
    <rPh sb="31" eb="32">
      <t>クダ</t>
    </rPh>
    <phoneticPr fontId="3"/>
  </si>
  <si>
    <t>「(別紙)」シートを開き、Excelメニューより「印刷」して下さい。</t>
    <rPh sb="2" eb="4">
      <t>ベッシ</t>
    </rPh>
    <rPh sb="10" eb="11">
      <t>ヒラ</t>
    </rPh>
    <rPh sb="25" eb="27">
      <t>インサツ</t>
    </rPh>
    <rPh sb="30" eb="31">
      <t>クダ</t>
    </rPh>
    <phoneticPr fontId="3"/>
  </si>
  <si>
    <t>用紙サイズはA3に設定してあります。</t>
    <rPh sb="0" eb="2">
      <t>ヨウシ</t>
    </rPh>
    <rPh sb="9" eb="11">
      <t>セッテイ</t>
    </rPh>
    <phoneticPr fontId="3"/>
  </si>
  <si>
    <t>用紙サイズはA4に設定してあります。</t>
    <rPh sb="0" eb="2">
      <t>ヨウシ</t>
    </rPh>
    <rPh sb="9" eb="11">
      <t>セッテイ</t>
    </rPh>
    <phoneticPr fontId="3"/>
  </si>
  <si>
    <t>作業員を選択して下さい。</t>
    <rPh sb="0" eb="3">
      <t>サギョウイン</t>
    </rPh>
    <rPh sb="4" eb="6">
      <t>センタク</t>
    </rPh>
    <rPh sb="8" eb="9">
      <t>クダ</t>
    </rPh>
    <phoneticPr fontId="3"/>
  </si>
  <si>
    <t>この列の11行目～40行目の各セルを選択すると「ドロップダウンボタン」が現れます。（セル左端に逆三角形のマーク）</t>
    <rPh sb="2" eb="3">
      <t>レツ</t>
    </rPh>
    <rPh sb="6" eb="8">
      <t>ギョウメ</t>
    </rPh>
    <rPh sb="11" eb="13">
      <t>ギョウメ</t>
    </rPh>
    <rPh sb="14" eb="15">
      <t>カク</t>
    </rPh>
    <rPh sb="18" eb="20">
      <t>センタク</t>
    </rPh>
    <rPh sb="36" eb="37">
      <t>アラワ</t>
    </rPh>
    <rPh sb="44" eb="46">
      <t>ヒダリハシ</t>
    </rPh>
    <phoneticPr fontId="3"/>
  </si>
  <si>
    <t>「ドロップダウンボタン」をクリックしてリストから作業員を選択して下さい。</t>
    <rPh sb="24" eb="26">
      <t>サギョウ</t>
    </rPh>
    <rPh sb="26" eb="27">
      <t>イン</t>
    </rPh>
    <rPh sb="28" eb="30">
      <t>センタク</t>
    </rPh>
    <rPh sb="32" eb="33">
      <t>クダ</t>
    </rPh>
    <phoneticPr fontId="3"/>
  </si>
  <si>
    <t>二</t>
  </si>
  <si>
    <t>※1</t>
    <phoneticPr fontId="3"/>
  </si>
  <si>
    <t>職種</t>
    <rPh sb="0" eb="2">
      <t>ショクシュ</t>
    </rPh>
    <phoneticPr fontId="3"/>
  </si>
  <si>
    <t>５．資格・免許等の写しを添付することになるが、その場で本証とチェック出来れば不要。</t>
  </si>
  <si>
    <t>６．建退共手帳所有の有無については、該当するものに○で囲む。</t>
  </si>
  <si>
    <t>７．左欄に健康保険の名称（健康保険組合、協会けんぽ、建設国保、国民健康保険）、右欄に健康保険被保険者証の番号の下４けた</t>
    <rPh sb="2" eb="3">
      <t>ヒダリ</t>
    </rPh>
    <rPh sb="3" eb="4">
      <t>ラン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30">
      <t>コクホ</t>
    </rPh>
    <rPh sb="31" eb="33">
      <t>コクミン</t>
    </rPh>
    <rPh sb="33" eb="35">
      <t>ケンコウ</t>
    </rPh>
    <rPh sb="35" eb="37">
      <t>ホケン</t>
    </rPh>
    <rPh sb="39" eb="40">
      <t>ミギ</t>
    </rPh>
    <rPh sb="40" eb="41">
      <t>ラン</t>
    </rPh>
    <rPh sb="42" eb="44">
      <t>ケンコウ</t>
    </rPh>
    <rPh sb="44" eb="46">
      <t>ホケン</t>
    </rPh>
    <rPh sb="46" eb="47">
      <t>ヒ</t>
    </rPh>
    <rPh sb="47" eb="49">
      <t>ホケン</t>
    </rPh>
    <rPh sb="49" eb="50">
      <t>シャ</t>
    </rPh>
    <rPh sb="50" eb="51">
      <t>ショウ</t>
    </rPh>
    <rPh sb="52" eb="54">
      <t>バンゴウ</t>
    </rPh>
    <rPh sb="55" eb="56">
      <t>シモ</t>
    </rPh>
    <phoneticPr fontId="4"/>
  </si>
  <si>
    <t>　（番号が４桁以下の場合は当該番号）を記載。上記の保険に加入しておらず、後期高齢者である等により、国民健康保険の適用</t>
    <rPh sb="2" eb="4">
      <t>バンゴウ</t>
    </rPh>
    <rPh sb="6" eb="7">
      <t>ケタ</t>
    </rPh>
    <rPh sb="7" eb="9">
      <t>イカ</t>
    </rPh>
    <rPh sb="10" eb="12">
      <t>バアイ</t>
    </rPh>
    <rPh sb="13" eb="15">
      <t>トウガイ</t>
    </rPh>
    <rPh sb="15" eb="17">
      <t>バンゴウ</t>
    </rPh>
    <rPh sb="19" eb="21">
      <t>キサイ</t>
    </rPh>
    <rPh sb="22" eb="24">
      <t>ジョウキ</t>
    </rPh>
    <rPh sb="25" eb="27">
      <t>ホケン</t>
    </rPh>
    <rPh sb="28" eb="30">
      <t>カニュウ</t>
    </rPh>
    <rPh sb="36" eb="38">
      <t>コウキ</t>
    </rPh>
    <rPh sb="38" eb="41">
      <t>コウレイシャ</t>
    </rPh>
    <rPh sb="44" eb="45">
      <t>トウ</t>
    </rPh>
    <rPh sb="49" eb="51">
      <t>コクミン</t>
    </rPh>
    <rPh sb="51" eb="53">
      <t>ケンコウ</t>
    </rPh>
    <rPh sb="53" eb="55">
      <t>ホケン</t>
    </rPh>
    <rPh sb="56" eb="58">
      <t>テキヨウ</t>
    </rPh>
    <phoneticPr fontId="4"/>
  </si>
  <si>
    <t>　　除外である場合には、左欄に「適応除外」と記載。</t>
    <rPh sb="2" eb="4">
      <t>ジョガイ</t>
    </rPh>
    <rPh sb="7" eb="9">
      <t>バアイ</t>
    </rPh>
    <rPh sb="12" eb="14">
      <t>ヒダリラン</t>
    </rPh>
    <rPh sb="16" eb="18">
      <t>テキオウ</t>
    </rPh>
    <rPh sb="18" eb="20">
      <t>ジョガイ</t>
    </rPh>
    <rPh sb="22" eb="24">
      <t>キサイ</t>
    </rPh>
    <phoneticPr fontId="4"/>
  </si>
  <si>
    <t>８．左欄に年金保険の名称（厚生年金、国民年金）を記載。各年金の受給者である場合は、左欄に「受給者」と記載。</t>
    <rPh sb="2" eb="4">
      <t>ヒダリラン</t>
    </rPh>
    <rPh sb="5" eb="7">
      <t>ネンキン</t>
    </rPh>
    <rPh sb="7" eb="9">
      <t>ホケン</t>
    </rPh>
    <rPh sb="10" eb="12">
      <t>メイショウ</t>
    </rPh>
    <rPh sb="13" eb="15">
      <t>コウセイ</t>
    </rPh>
    <rPh sb="15" eb="17">
      <t>ネンキン</t>
    </rPh>
    <rPh sb="18" eb="20">
      <t>コクミン</t>
    </rPh>
    <rPh sb="20" eb="22">
      <t>ネンキン</t>
    </rPh>
    <rPh sb="24" eb="26">
      <t>キサイ</t>
    </rPh>
    <rPh sb="27" eb="28">
      <t>カク</t>
    </rPh>
    <rPh sb="28" eb="30">
      <t>ネンキン</t>
    </rPh>
    <rPh sb="31" eb="34">
      <t>ジュキュウシャ</t>
    </rPh>
    <rPh sb="37" eb="39">
      <t>バアイ</t>
    </rPh>
    <rPh sb="41" eb="43">
      <t>ヒダリラン</t>
    </rPh>
    <rPh sb="45" eb="48">
      <t>ジュキュウシャ</t>
    </rPh>
    <rPh sb="50" eb="52">
      <t>キサイ</t>
    </rPh>
    <phoneticPr fontId="4"/>
  </si>
  <si>
    <t>９．右欄に被保険者番号の下４けたを記載。（日雇労働被保険者の場合には左欄に「日雇保険」と記載）事業主である等により雇用</t>
    <rPh sb="2" eb="3">
      <t>ミギ</t>
    </rPh>
    <rPh sb="3" eb="4">
      <t>ラン</t>
    </rPh>
    <rPh sb="5" eb="9">
      <t>ヒホケンシャ</t>
    </rPh>
    <rPh sb="9" eb="11">
      <t>バンゴウ</t>
    </rPh>
    <rPh sb="12" eb="13">
      <t>シモ</t>
    </rPh>
    <rPh sb="17" eb="19">
      <t>キサイ</t>
    </rPh>
    <rPh sb="21" eb="23">
      <t>ヒヤト</t>
    </rPh>
    <rPh sb="23" eb="25">
      <t>ロウドウ</t>
    </rPh>
    <rPh sb="25" eb="29">
      <t>ヒホケンシャ</t>
    </rPh>
    <rPh sb="30" eb="32">
      <t>バアイ</t>
    </rPh>
    <rPh sb="34" eb="36">
      <t>ヒダリラン</t>
    </rPh>
    <rPh sb="38" eb="40">
      <t>ヒヤト</t>
    </rPh>
    <rPh sb="40" eb="42">
      <t>ホケン</t>
    </rPh>
    <rPh sb="44" eb="46">
      <t>キサイ</t>
    </rPh>
    <rPh sb="47" eb="50">
      <t>ジギョウヌシ</t>
    </rPh>
    <rPh sb="53" eb="54">
      <t>トウ</t>
    </rPh>
    <rPh sb="57" eb="59">
      <t>コヨウ</t>
    </rPh>
    <phoneticPr fontId="4"/>
  </si>
  <si>
    <t>　　保険の適用除外である場合には左欄に「適用除外」と記載。</t>
    <rPh sb="2" eb="4">
      <t>ホケン</t>
    </rPh>
    <rPh sb="5" eb="7">
      <t>テキヨウ</t>
    </rPh>
    <rPh sb="7" eb="9">
      <t>ジョガイ</t>
    </rPh>
    <rPh sb="12" eb="14">
      <t>バアイ</t>
    </rPh>
    <rPh sb="16" eb="18">
      <t>ヒダリラン</t>
    </rPh>
    <rPh sb="20" eb="22">
      <t>テキヨウ</t>
    </rPh>
    <rPh sb="22" eb="24">
      <t>ジョガイ</t>
    </rPh>
    <rPh sb="26" eb="28">
      <t>キサイ</t>
    </rPh>
    <phoneticPr fontId="4"/>
  </si>
  <si>
    <t>低圧電気取扱業務</t>
    <phoneticPr fontId="3"/>
  </si>
  <si>
    <t>[建退共加入の有無</t>
    <rPh sb="1" eb="4">
      <t>ケンタイキョウ</t>
    </rPh>
    <rPh sb="4" eb="6">
      <t>カニュウ</t>
    </rPh>
    <rPh sb="7" eb="9">
      <t>ウム</t>
    </rPh>
    <phoneticPr fontId="3"/>
  </si>
  <si>
    <t>]</t>
  </si>
  <si>
    <t>]</t>
    <phoneticPr fontId="3"/>
  </si>
  <si>
    <r>
      <t>健康保険</t>
    </r>
    <r>
      <rPr>
        <vertAlign val="superscript"/>
        <sz val="9"/>
        <rFont val="ＭＳ 明朝"/>
        <family val="1"/>
        <charset val="128"/>
      </rPr>
      <t>7</t>
    </r>
    <r>
      <rPr>
        <sz val="9"/>
        <rFont val="ＭＳ 明朝"/>
        <family val="1"/>
        <charset val="128"/>
      </rPr>
      <t xml:space="preserve">
年金保険</t>
    </r>
    <r>
      <rPr>
        <vertAlign val="superscript"/>
        <sz val="9"/>
        <rFont val="ＭＳ 明朝"/>
        <family val="1"/>
        <charset val="128"/>
      </rPr>
      <t>8</t>
    </r>
    <r>
      <rPr>
        <sz val="9"/>
        <rFont val="ＭＳ 明朝"/>
        <family val="1"/>
        <charset val="128"/>
      </rPr>
      <t xml:space="preserve">
雇用保険</t>
    </r>
    <r>
      <rPr>
        <vertAlign val="superscript"/>
        <sz val="9"/>
        <rFont val="ＭＳ 明朝"/>
        <family val="1"/>
        <charset val="128"/>
      </rPr>
      <t>9</t>
    </r>
    <rPh sb="0" eb="2">
      <t>ケンコウ</t>
    </rPh>
    <rPh sb="2" eb="4">
      <t>ホケン</t>
    </rPh>
    <rPh sb="6" eb="8">
      <t>ネンキン</t>
    </rPh>
    <rPh sb="8" eb="10">
      <t>ホケン</t>
    </rPh>
    <rPh sb="12" eb="14">
      <t>コヨウ</t>
    </rPh>
    <rPh sb="14" eb="16">
      <t>ホケン</t>
    </rPh>
    <phoneticPr fontId="3"/>
  </si>
  <si>
    <t>健康保険
の種類</t>
    <rPh sb="0" eb="2">
      <t>ケンコウ</t>
    </rPh>
    <rPh sb="2" eb="4">
      <t>ホケン</t>
    </rPh>
    <rPh sb="6" eb="8">
      <t>シュルイ</t>
    </rPh>
    <phoneticPr fontId="3"/>
  </si>
  <si>
    <t>適用除外</t>
  </si>
  <si>
    <t>健康保険組合</t>
  </si>
  <si>
    <t>協会けんぽ</t>
  </si>
  <si>
    <t>－</t>
  </si>
  <si>
    <t>－</t>
    <phoneticPr fontId="3"/>
  </si>
  <si>
    <t>建設国保</t>
  </si>
  <si>
    <t>厚生年金</t>
    <phoneticPr fontId="3"/>
  </si>
  <si>
    <t>国民年金</t>
  </si>
  <si>
    <t>受給者</t>
  </si>
  <si>
    <t>年金保険
の種類</t>
    <rPh sb="0" eb="2">
      <t>ネンキン</t>
    </rPh>
    <rPh sb="2" eb="4">
      <t>ホケン</t>
    </rPh>
    <rPh sb="6" eb="8">
      <t>シュルイ</t>
    </rPh>
    <phoneticPr fontId="3"/>
  </si>
  <si>
    <t>雇用保険
の種類</t>
    <rPh sb="0" eb="2">
      <t>コヨウ</t>
    </rPh>
    <rPh sb="2" eb="4">
      <t>ホケン</t>
    </rPh>
    <rPh sb="6" eb="8">
      <t>シュルイ</t>
    </rPh>
    <phoneticPr fontId="3"/>
  </si>
  <si>
    <t>　　</t>
  </si>
  <si>
    <t>日雇保険</t>
  </si>
  <si>
    <t>建退共加入の有無</t>
    <rPh sb="0" eb="3">
      <t>ケンタイキョウ</t>
    </rPh>
    <rPh sb="3" eb="5">
      <t>カニュウ</t>
    </rPh>
    <rPh sb="6" eb="8">
      <t>ウム</t>
    </rPh>
    <phoneticPr fontId="3"/>
  </si>
  <si>
    <t>有</t>
  </si>
  <si>
    <t>無</t>
  </si>
  <si>
    <t>建退共
加入の有無</t>
    <rPh sb="0" eb="3">
      <t>ケンタイキョウ</t>
    </rPh>
    <rPh sb="4" eb="6">
      <t>カニュウ</t>
    </rPh>
    <rPh sb="7" eb="9">
      <t>ウム</t>
    </rPh>
    <phoneticPr fontId="3"/>
  </si>
  <si>
    <t>建退共
手帳
所有の
有無</t>
  </si>
  <si>
    <t>「全建統一様式　第５号」(保険種類・番号欄付)の印刷</t>
    <rPh sb="1" eb="2">
      <t>ゼン</t>
    </rPh>
    <rPh sb="2" eb="3">
      <t>ケン</t>
    </rPh>
    <rPh sb="3" eb="5">
      <t>トウイツ</t>
    </rPh>
    <rPh sb="5" eb="7">
      <t>ヨウシキ</t>
    </rPh>
    <rPh sb="8" eb="9">
      <t>ダイ</t>
    </rPh>
    <rPh sb="10" eb="11">
      <t>ゴウ</t>
    </rPh>
    <rPh sb="13" eb="15">
      <t>ホケン</t>
    </rPh>
    <rPh sb="15" eb="17">
      <t>シュルイ</t>
    </rPh>
    <rPh sb="18" eb="20">
      <t>バンゴウ</t>
    </rPh>
    <rPh sb="20" eb="21">
      <t>ラン</t>
    </rPh>
    <rPh sb="21" eb="22">
      <t>ツキ</t>
    </rPh>
    <rPh sb="24" eb="26">
      <t>インサツ</t>
    </rPh>
    <phoneticPr fontId="3"/>
  </si>
  <si>
    <r>
      <t>「第５号　別紙」の印刷　</t>
    </r>
    <r>
      <rPr>
        <b/>
        <sz val="11"/>
        <color indexed="30"/>
        <rFont val="ＭＳ Ｐゴシック"/>
        <family val="3"/>
        <charset val="128"/>
      </rPr>
      <t>※作業員名簿に保険種類・番号欄　があるので、別途必要な場合のみ印刷してください。</t>
    </r>
    <rPh sb="1" eb="2">
      <t>ダイ</t>
    </rPh>
    <rPh sb="3" eb="4">
      <t>ゴウ</t>
    </rPh>
    <rPh sb="5" eb="7">
      <t>ベッシ</t>
    </rPh>
    <rPh sb="9" eb="11">
      <t>インサツ</t>
    </rPh>
    <rPh sb="13" eb="18">
      <t>サギョウインメイボ</t>
    </rPh>
    <rPh sb="19" eb="21">
      <t>ホケン</t>
    </rPh>
    <rPh sb="21" eb="23">
      <t>シュルイ</t>
    </rPh>
    <rPh sb="24" eb="26">
      <t>バンゴウ</t>
    </rPh>
    <rPh sb="26" eb="27">
      <t>ラン</t>
    </rPh>
    <rPh sb="34" eb="36">
      <t>ベット</t>
    </rPh>
    <rPh sb="36" eb="38">
      <t>ヒツヨウ</t>
    </rPh>
    <rPh sb="39" eb="41">
      <t>バアイ</t>
    </rPh>
    <rPh sb="43" eb="45">
      <t>インサツ</t>
    </rPh>
    <phoneticPr fontId="3"/>
  </si>
  <si>
    <t>(</t>
    <phoneticPr fontId="3"/>
  </si>
  <si>
    <t>)作成</t>
    <rPh sb="1" eb="3">
      <t>サクセイ</t>
    </rPh>
    <phoneticPr fontId="3"/>
  </si>
  <si>
    <t>※2019/5/1の形式で。未入力の場合は、本日の日付になります。</t>
    <rPh sb="10" eb="12">
      <t>ケイシキ</t>
    </rPh>
    <rPh sb="14" eb="17">
      <t>ミニュウリョク</t>
    </rPh>
    <rPh sb="18" eb="20">
      <t>バアイ</t>
    </rPh>
    <rPh sb="22" eb="24">
      <t>ホンジツ</t>
    </rPh>
    <rPh sb="25" eb="27">
      <t>ヒヅケ</t>
    </rPh>
    <phoneticPr fontId="3"/>
  </si>
  <si>
    <t>※2019/5/1の形式で。</t>
    <rPh sb="10" eb="12">
      <t>ケイシキ</t>
    </rPh>
    <phoneticPr fontId="3"/>
  </si>
  <si>
    <t>有</t>
    <phoneticPr fontId="3"/>
  </si>
  <si>
    <t>今までは37まで</t>
    <rPh sb="0" eb="1">
      <t>イマ</t>
    </rPh>
    <phoneticPr fontId="3"/>
  </si>
  <si>
    <t>⑤</t>
    <phoneticPr fontId="3"/>
  </si>
  <si>
    <t>⑥</t>
    <phoneticPr fontId="3"/>
  </si>
  <si>
    <t>アーク溶接</t>
    <rPh sb="3" eb="5">
      <t>ヨウセツ</t>
    </rPh>
    <phoneticPr fontId="3"/>
  </si>
  <si>
    <t>ﾌｫｰｸﾘﾌﾄ(1t未満)</t>
    <rPh sb="10" eb="12">
      <t>ミマン</t>
    </rPh>
    <phoneticPr fontId="3"/>
  </si>
  <si>
    <t>小型ボイラー</t>
    <rPh sb="0" eb="2">
      <t>コガタ</t>
    </rPh>
    <phoneticPr fontId="3"/>
  </si>
  <si>
    <t>ガス溶接</t>
    <rPh sb="2" eb="4">
      <t>ヨウセツ</t>
    </rPh>
    <phoneticPr fontId="3"/>
  </si>
  <si>
    <t>ショベルローダー(1t以上)</t>
    <rPh sb="11" eb="13">
      <t>イジョウ</t>
    </rPh>
    <phoneticPr fontId="3"/>
  </si>
  <si>
    <t>石綿健康診断</t>
    <phoneticPr fontId="3"/>
  </si>
  <si>
    <t>不整地運搬車(１t未満)</t>
    <rPh sb="9" eb="11">
      <t>ミマン</t>
    </rPh>
    <phoneticPr fontId="3"/>
  </si>
  <si>
    <t>施工体制台帳様式例-6</t>
    <phoneticPr fontId="3"/>
  </si>
  <si>
    <t>作　　業　　員　　名　　簿</t>
    <phoneticPr fontId="3"/>
  </si>
  <si>
    <t>元請
確認欄</t>
    <phoneticPr fontId="3"/>
  </si>
  <si>
    <t>更新日</t>
    <rPh sb="0" eb="3">
      <t>コウシンビ</t>
    </rPh>
    <phoneticPr fontId="31"/>
  </si>
  <si>
    <t>事業所の名称
・現場ID</t>
    <rPh sb="8" eb="10">
      <t>ゲンバ</t>
    </rPh>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</si>
  <si>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</si>
  <si>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所長名</t>
  </si>
  <si>
    <t>一次会社名</t>
    <rPh sb="0" eb="1">
      <t>イチ</t>
    </rPh>
    <phoneticPr fontId="3"/>
  </si>
  <si>
    <t>次)会社名</t>
    <phoneticPr fontId="3"/>
  </si>
  <si>
    <t>・事業者ID</t>
    <phoneticPr fontId="3"/>
  </si>
  <si>
    <t>番号</t>
    <rPh sb="0" eb="1">
      <t>バン</t>
    </rPh>
    <rPh sb="1" eb="2">
      <t>ゴウ</t>
    </rPh>
    <phoneticPr fontId="3"/>
  </si>
  <si>
    <t>ふりがな</t>
    <phoneticPr fontId="3"/>
  </si>
  <si>
    <t>職種</t>
  </si>
  <si>
    <t>※</t>
    <phoneticPr fontId="3"/>
  </si>
  <si>
    <t>生年月日</t>
    <phoneticPr fontId="3"/>
  </si>
  <si>
    <t>健康保険</t>
    <rPh sb="0" eb="2">
      <t>ケンコウ</t>
    </rPh>
    <rPh sb="2" eb="4">
      <t>ホケン</t>
    </rPh>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</si>
  <si>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</si>
  <si>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</si>
  <si>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</si>
  <si>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氏名</t>
  </si>
  <si>
    <t>年金保険</t>
    <rPh sb="0" eb="2">
      <t>ネンキン</t>
    </rPh>
    <rPh sb="2" eb="4">
      <t>ホケン</t>
    </rPh>
    <phoneticPr fontId="3"/>
  </si>
  <si>
    <t>年齢</t>
  </si>
  <si>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</si>
  <si>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</si>
  <si>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</si>
  <si>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</si>
  <si>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</si>
  <si>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雇用保険</t>
    <rPh sb="0" eb="2">
      <t>コヨウ</t>
    </rPh>
    <rPh sb="2" eb="4">
      <t>ホケン</t>
    </rPh>
    <phoneticPr fontId="3"/>
  </si>
  <si>
    <t>現
主
安</t>
    <rPh sb="0" eb="1">
      <t>ゲン</t>
    </rPh>
    <rPh sb="2" eb="3">
      <t>シュ</t>
    </rPh>
    <rPh sb="4" eb="5">
      <t>アン</t>
    </rPh>
    <phoneticPr fontId="31"/>
  </si>
  <si>
    <t>-</t>
    <phoneticPr fontId="31"/>
  </si>
  <si>
    <t>年　月　日</t>
    <phoneticPr fontId="3"/>
  </si>
  <si>
    <t>歳</t>
    <phoneticPr fontId="31"/>
  </si>
  <si>
    <t>年　月　日</t>
  </si>
  <si>
    <t>歳</t>
  </si>
  <si>
    <t>（注)１.※印欄には次の記号を入れる。</t>
    <rPh sb="1" eb="2">
      <t>チュウ</t>
    </rPh>
    <rPh sb="6" eb="7">
      <t>ジルシ</t>
    </rPh>
    <rPh sb="7" eb="8">
      <t>ラン</t>
    </rPh>
    <rPh sb="10" eb="11">
      <t>ツギ</t>
    </rPh>
    <rPh sb="12" eb="14">
      <t>キゴウ</t>
    </rPh>
    <rPh sb="15" eb="16">
      <t>イ</t>
    </rPh>
    <phoneticPr fontId="3"/>
  </si>
  <si>
    <t>（注）３．各社別に作成するのが原則だが、リース機械等の運転者は一緒でもよい。</t>
    <rPh sb="1" eb="2">
      <t>チュウ</t>
    </rPh>
    <phoneticPr fontId="3"/>
  </si>
  <si>
    <t>（注）４．資格・免許等の写しを添付することが望ましい。</t>
    <rPh sb="1" eb="2">
      <t>チュウ</t>
    </rPh>
    <rPh sb="22" eb="23">
      <t>ノゾ</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</si>
  <si>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</si>
  <si>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</si>
  <si>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</si>
  <si>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</si>
  <si>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</si>
  <si>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</si>
  <si>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</si>
  <si>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</si>
  <si>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</si>
  <si>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</si>
  <si>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</si>
  <si>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</si>
  <si>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r>
      <t xml:space="preserve"> </t>
    </r>
    <r>
      <rPr>
        <sz val="9"/>
        <rFont val="ＭＳ 明朝"/>
        <family val="1"/>
        <charset val="128"/>
      </rPr>
      <t>…１号特定技能外国人</t>
    </r>
    <phoneticPr fontId="3"/>
  </si>
  <si>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</si>
  <si>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</si>
  <si>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</si>
  <si>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</si>
  <si>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</si>
  <si>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3"/>
  </si>
  <si>
    <t>（注）１１．記載事項の一部について、別紙を用いて記載しても差し支えない。</t>
    <phoneticPr fontId="3"/>
  </si>
  <si>
    <t>↓※ドロップダウンボタンで。</t>
    <phoneticPr fontId="3"/>
  </si>
  <si>
    <t>　↑※ドロップダウンボタンで。</t>
    <phoneticPr fontId="3"/>
  </si>
  <si>
    <t>事業者ID</t>
    <rPh sb="0" eb="3">
      <t>ジギョウシャ</t>
    </rPh>
    <phoneticPr fontId="3"/>
  </si>
  <si>
    <t>中小企業退職金共済制度</t>
    <rPh sb="0" eb="2">
      <t>チュウショウ</t>
    </rPh>
    <rPh sb="2" eb="4">
      <t>キギョウ</t>
    </rPh>
    <rPh sb="4" eb="6">
      <t>タイショク</t>
    </rPh>
    <rPh sb="6" eb="7">
      <t>キン</t>
    </rPh>
    <rPh sb="7" eb="9">
      <t>キョウサイ</t>
    </rPh>
    <rPh sb="9" eb="11">
      <t>セイド</t>
    </rPh>
    <phoneticPr fontId="3"/>
  </si>
  <si>
    <t>う</t>
    <phoneticPr fontId="3"/>
  </si>
  <si>
    <t>え</t>
    <phoneticPr fontId="3"/>
  </si>
  <si>
    <t>お</t>
    <phoneticPr fontId="3"/>
  </si>
  <si>
    <t>か</t>
    <phoneticPr fontId="3"/>
  </si>
  <si>
    <t>き</t>
    <phoneticPr fontId="3"/>
  </si>
  <si>
    <t>く</t>
    <phoneticPr fontId="3"/>
  </si>
  <si>
    <t>け</t>
    <phoneticPr fontId="3"/>
  </si>
  <si>
    <t>こ</t>
    <phoneticPr fontId="3"/>
  </si>
  <si>
    <t>さ</t>
    <phoneticPr fontId="3"/>
  </si>
  <si>
    <t>し</t>
    <phoneticPr fontId="3"/>
  </si>
  <si>
    <t>す</t>
    <phoneticPr fontId="3"/>
  </si>
  <si>
    <t>せ</t>
    <phoneticPr fontId="3"/>
  </si>
  <si>
    <t>そ</t>
    <phoneticPr fontId="3"/>
  </si>
  <si>
    <t>た</t>
    <phoneticPr fontId="3"/>
  </si>
  <si>
    <t>ち</t>
    <phoneticPr fontId="3"/>
  </si>
  <si>
    <t>つ</t>
    <phoneticPr fontId="3"/>
  </si>
  <si>
    <t>て</t>
    <phoneticPr fontId="3"/>
  </si>
  <si>
    <t>と</t>
    <phoneticPr fontId="3"/>
  </si>
  <si>
    <t>な</t>
    <phoneticPr fontId="3"/>
  </si>
  <si>
    <t>に</t>
    <phoneticPr fontId="3"/>
  </si>
  <si>
    <t>ぬ</t>
    <phoneticPr fontId="3"/>
  </si>
  <si>
    <t>ね</t>
    <phoneticPr fontId="3"/>
  </si>
  <si>
    <t>の</t>
    <phoneticPr fontId="3"/>
  </si>
  <si>
    <t>は</t>
    <phoneticPr fontId="3"/>
  </si>
  <si>
    <t>ひ</t>
    <phoneticPr fontId="3"/>
  </si>
  <si>
    <t>ふ</t>
    <phoneticPr fontId="3"/>
  </si>
  <si>
    <t>へ</t>
    <phoneticPr fontId="3"/>
  </si>
  <si>
    <t>ほ</t>
    <phoneticPr fontId="3"/>
  </si>
  <si>
    <t>研削といし</t>
    <phoneticPr fontId="3"/>
  </si>
  <si>
    <t>大型自動車</t>
    <rPh sb="0" eb="2">
      <t>オオガタ</t>
    </rPh>
    <rPh sb="2" eb="5">
      <t>ジドウシャ</t>
    </rPh>
    <phoneticPr fontId="3"/>
  </si>
  <si>
    <t>有線ﾃﾚﾋﾞｼﾞｮﾝ放送技術者</t>
  </si>
  <si>
    <t>(現場ID)</t>
    <rPh sb="1" eb="3">
      <t>ゲンバ</t>
    </rPh>
    <phoneticPr fontId="3"/>
  </si>
  <si>
    <t>適用除外</t>
    <phoneticPr fontId="3"/>
  </si>
  <si>
    <t>白井　一郎</t>
  </si>
  <si>
    <t>3333333333</t>
    <phoneticPr fontId="3"/>
  </si>
  <si>
    <t>0222222222</t>
    <phoneticPr fontId="3"/>
  </si>
  <si>
    <t>444444444</t>
    <phoneticPr fontId="3"/>
  </si>
  <si>
    <t>555555555</t>
    <phoneticPr fontId="3"/>
  </si>
  <si>
    <t>666666666</t>
    <phoneticPr fontId="3"/>
  </si>
  <si>
    <t>7777777777</t>
    <phoneticPr fontId="3"/>
  </si>
  <si>
    <t>8888888888</t>
    <phoneticPr fontId="3"/>
  </si>
  <si>
    <t>9999999999</t>
    <phoneticPr fontId="3"/>
  </si>
  <si>
    <t>1000000000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</si>
</sst>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411]&quot;（　作成　&quot;ggge&quot;年&quot;mm&quot;月&quot;dd&quot;日　)&quot;"/>
    <numFmt numFmtId="178" formatCode="General&quot;年&quot;"/>
    <numFmt numFmtId="179" formatCode="General&quot;歳&quot;"/>
    <numFmt numFmtId="180" formatCode="0_);[Red]\(0\)"/>
    <numFmt numFmtId="181" formatCode="[$]ggge&quot;年&quot;m&quot;月&quot;d&quot;日&quot;;@" x16r2:formatCode16="[$-ja-JP-x-gannen]ggge&quot;年&quot;m&quot;月&quot;d&quot;日&quot;;@"/>
  </numFmts>
  <fonts count="4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2"/>
      <name val="ＭＳ ゴシック"/>
      <family val="3"/>
      <charset val="128"/>
    </font>
    <font>
      <sz val="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4"/>
      <name val="ＭＳ ゴシック"/>
      <family val="3"/>
      <charset val="128"/>
    </font>
    <font>
      <sz val="9"/>
      <name val="ＭＳ 明朝"/>
      <family val="1"/>
      <charset val="128"/>
    </font>
    <font>
      <sz val="9"/>
      <name val="ＭＳ Ｐゴシック"/>
      <family val="3"/>
      <charset val="128"/>
    </font>
    <font>
      <b/>
      <sz val="18"/>
      <name val="ＭＳ 明朝"/>
      <family val="1"/>
      <charset val="128"/>
    </font>
    <font>
      <b/>
      <sz val="14"/>
      <name val="ＭＳ 明朝"/>
      <family val="1"/>
      <charset val="128"/>
    </font>
    <font>
      <b/>
      <sz val="11"/>
      <name val="ＭＳ 明朝"/>
      <family val="1"/>
      <charset val="128"/>
    </font>
    <font>
      <sz val="11"/>
      <name val="ＭＳ 明朝"/>
      <family val="1"/>
      <charset val="128"/>
    </font>
    <font>
      <sz val="20"/>
      <name val="ＭＳ 明朝"/>
      <family val="1"/>
      <charset val="128"/>
    </font>
    <font>
      <sz val="8"/>
      <name val="ＭＳ 明朝"/>
      <family val="1"/>
      <charset val="128"/>
    </font>
    <font>
      <sz val="7"/>
      <name val="ＭＳ 明朝"/>
      <family val="1"/>
      <charset val="128"/>
    </font>
    <font>
      <b/>
      <sz val="9"/>
      <name val="ＭＳ Ｐゴシック"/>
      <family val="3"/>
      <charset val="128"/>
    </font>
    <font>
      <b/>
      <sz val="9"/>
      <color indexed="9"/>
      <name val="ＭＳ Ｐゴシック"/>
      <family val="3"/>
      <charset val="128"/>
    </font>
    <font>
      <sz val="6"/>
      <name val="ＭＳ 明朝"/>
      <family val="1"/>
      <charset val="128"/>
    </font>
    <font>
      <b/>
      <sz val="11"/>
      <name val="ＭＳ Ｐゴシック"/>
      <family val="3"/>
      <charset val="128"/>
    </font>
    <font>
      <vertAlign val="superscript"/>
      <sz val="9"/>
      <name val="ＭＳ 明朝"/>
      <family val="1"/>
      <charset val="128"/>
    </font>
    <font>
      <sz val="9"/>
      <color indexed="81"/>
      <name val="ＭＳ Ｐゴシック"/>
      <family val="3"/>
      <charset val="128"/>
    </font>
    <font>
      <sz val="16"/>
      <name val="ＭＳ 明朝"/>
      <family val="1"/>
      <charset val="128"/>
    </font>
    <font>
      <b/>
      <sz val="9"/>
      <color indexed="81"/>
      <name val="ＭＳ Ｐゴシック"/>
      <family val="3"/>
      <charset val="128"/>
    </font>
    <font>
      <b/>
      <sz val="11"/>
      <color indexed="30"/>
      <name val="ＭＳ Ｐゴシック"/>
      <family val="3"/>
      <charset val="128"/>
    </font>
    <font>
      <b/>
      <sz val="11"/>
      <color rgb="FFFF0000"/>
      <name val="ＭＳ Ｐゴシック"/>
      <family val="3"/>
      <charset val="128"/>
    </font>
    <font>
      <sz val="7.8"/>
      <name val="ＭＳ 明朝"/>
      <family val="1"/>
      <charset val="128"/>
    </font>
    <font>
      <sz val="6"/>
      <name val="ＭＳ Ｐゴシック"/>
      <family val="2"/>
      <charset val="128"/>
      <scheme val="minor"/>
    </font>
    <font>
      <b/>
      <sz val="10"/>
      <name val="ＭＳ 明朝"/>
      <family val="1"/>
      <charset val="128"/>
    </font>
    <font>
      <sz val="9"/>
      <name val="ＭＳ ゴシック"/>
      <family val="3"/>
      <charset val="128"/>
    </font>
    <font>
      <sz val="10"/>
      <name val="ＭＳ Ｐ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rgb="FFFF0000"/>
      <name val="ＭＳ Ｐゴシック"/>
      <family val="3"/>
      <charset val="128"/>
    </font>
    <font>
      <b/>
      <sz val="9"/>
      <color indexed="81"/>
      <name val="MS P ゴシック"/>
      <family val="3"/>
      <charset val="128"/>
    </font>
    <font>
      <sz val="9"/>
      <color indexed="81"/>
      <name val="MS P ゴシック"/>
      <family val="3"/>
      <charset val="128"/>
    </font>
  </fonts>
  <fills count="6">
    <fill>
      <patternFill patternType="none"/>
    </fill>
    <fill>
      <patternFill patternType="gray125"/>
    </fill>
    <fill>
      <patternFill patternType="solid">
        <fgColor indexed="10"/>
        <bgColor indexed="64"/>
      </patternFill>
    </fill>
    <fill>
      <patternFill patternType="solid">
        <fgColor indexed="53"/>
        <bgColor indexed="64"/>
      </patternFill>
    </fill>
    <fill>
      <patternFill patternType="solid">
        <fgColor theme="8" tint="0.79998168889431442"/>
        <bgColor indexed="64"/>
      </patternFill>
    </fill>
    <fill>
      <patternFill patternType="solid">
        <fgColor indexed="65"/>
        <bgColor indexed="42"/>
      </patternFill>
    </fill>
  </fills>
  <borders count="90">
    <border>
      <left/>
      <right/>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medium">
        <color indexed="64"/>
      </right>
      <top/>
      <bottom style="medium">
        <color indexed="64"/>
      </bottom>
      <diagonal/>
    </border>
    <border>
      <left/>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64"/>
      </right>
      <top/>
      <bottom style="hair">
        <color indexed="64"/>
      </bottom>
      <diagonal/>
    </border>
    <border>
      <left style="hair">
        <color indexed="8"/>
      </left>
      <right style="hair">
        <color indexed="64"/>
      </right>
      <top style="hair">
        <color indexed="64"/>
      </top>
      <bottom/>
      <diagonal/>
    </border>
    <border>
      <left/>
      <right style="hair">
        <color indexed="8"/>
      </right>
      <top/>
      <bottom/>
      <diagonal/>
    </border>
    <border>
      <left/>
      <right style="hair">
        <color indexed="8"/>
      </right>
      <top/>
      <bottom style="thin">
        <color indexed="64"/>
      </bottom>
      <diagonal/>
    </border>
    <border>
      <left style="hair">
        <color indexed="8"/>
      </left>
      <right style="hair">
        <color indexed="64"/>
      </right>
      <top/>
      <bottom style="thin">
        <color indexed="64"/>
      </bottom>
      <diagonal/>
    </border>
    <border>
      <left/>
      <right style="thin">
        <color indexed="64"/>
      </right>
      <top/>
      <bottom style="hair">
        <color indexed="64"/>
      </bottom>
      <diagonal/>
    </border>
  </borders>
  <cellStyleXfs count="5">
    <xf numFmtId="0" fontId="0" fillId="0" borderId="0"/>
    <xf numFmtId="0" fontId="16" fillId="0" borderId="0">
      <alignment vertical="center"/>
    </xf>
    <xf numFmtId="0" fontId="1" fillId="0" borderId="0"/>
    <xf numFmtId="0" fontId="1" fillId="0" borderId="0"/>
    <xf numFmtId="0" fontId="1" fillId="0" borderId="0">
      <alignment vertical="center"/>
    </xf>
  </cellStyleXfs>
  <cellXfs count="762">
    <xf numFmtId="0" fontId="0" fillId="0" borderId="0" xfId="0"/>
    <xf numFmtId="0" fontId="2" fillId="0" borderId="0" xfId="0" applyFont="1" applyFill="1"/>
    <xf numFmtId="0" fontId="2" fillId="0" borderId="0" xfId="0" applyFont="1" applyFill="1" applyAlignment="1"/>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xf numFmtId="0" fontId="2" fillId="0" borderId="0" xfId="0" applyFont="1" applyFill="1" applyProtection="1">
      <protection locked="0"/>
    </xf>
    <xf numFmtId="0" fontId="4" fillId="0" borderId="0" xfId="0" applyFont="1" applyFill="1" applyProtection="1">
      <protection locked="0"/>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6" fillId="0" borderId="0" xfId="0" applyFont="1" applyFill="1" applyAlignment="1" applyProtection="1">
      <alignment vertical="center"/>
    </xf>
    <xf numFmtId="0" fontId="7"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 fillId="0" borderId="0" xfId="0" applyFont="1" applyFill="1" applyBorder="1" applyAlignment="1" applyProtection="1"/>
    <xf numFmtId="0" fontId="2" fillId="0" borderId="0" xfId="0" applyFont="1" applyFill="1" applyAlignment="1" applyProtection="1"/>
    <xf numFmtId="0" fontId="2" fillId="0" borderId="0" xfId="0" applyFont="1" applyFill="1" applyAlignment="1" applyProtection="1">
      <alignment vertical="center"/>
    </xf>
    <xf numFmtId="0" fontId="2" fillId="0" borderId="0" xfId="0" applyFont="1" applyFill="1" applyProtection="1"/>
    <xf numFmtId="0" fontId="0" fillId="0" borderId="1" xfId="0" applyFont="1" applyFill="1" applyBorder="1" applyAlignment="1" applyProtection="1">
      <alignment vertical="center"/>
    </xf>
    <xf numFmtId="0" fontId="0"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1" xfId="0" applyFont="1" applyFill="1" applyBorder="1" applyAlignment="1" applyProtection="1">
      <alignment vertical="center"/>
    </xf>
    <xf numFmtId="0" fontId="6" fillId="0" borderId="0" xfId="0" applyFont="1" applyFill="1" applyBorder="1" applyAlignment="1" applyProtection="1">
      <alignment vertical="center"/>
    </xf>
    <xf numFmtId="0" fontId="2" fillId="0" borderId="0" xfId="0" applyFont="1" applyFill="1" applyBorder="1" applyAlignment="1" applyProtection="1">
      <alignment horizontal="left" vertical="center" justifyLastLine="1"/>
    </xf>
    <xf numFmtId="0" fontId="2" fillId="0" borderId="0" xfId="0" applyFont="1" applyFill="1" applyBorder="1" applyAlignment="1" applyProtection="1">
      <alignment horizontal="distributed" vertical="center" justifyLastLine="1"/>
    </xf>
    <xf numFmtId="0" fontId="2" fillId="0" borderId="0" xfId="0" applyFont="1" applyFill="1" applyAlignment="1">
      <alignment horizontal="right" vertical="center"/>
    </xf>
    <xf numFmtId="0" fontId="5" fillId="0" borderId="0" xfId="0" applyFont="1" applyFill="1" applyBorder="1" applyAlignment="1" applyProtection="1">
      <alignment horizontal="center" vertical="center" shrinkToFit="1"/>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0" fontId="13" fillId="0" borderId="0" xfId="0" applyFont="1" applyFill="1" applyAlignment="1" applyProtection="1">
      <alignment horizontal="center"/>
    </xf>
    <xf numFmtId="0" fontId="4" fillId="0" borderId="0" xfId="0" applyFont="1" applyFill="1" applyAlignment="1" applyProtection="1">
      <alignment horizontal="center"/>
    </xf>
    <xf numFmtId="0" fontId="8" fillId="0" borderId="0" xfId="0" applyFont="1" applyFill="1" applyAlignment="1" applyProtection="1">
      <alignment horizontal="center"/>
    </xf>
    <xf numFmtId="0" fontId="4" fillId="0" borderId="0" xfId="0" applyFont="1" applyFill="1" applyBorder="1" applyAlignment="1">
      <alignment horizontal="center"/>
    </xf>
    <xf numFmtId="0" fontId="14"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2" fillId="0" borderId="0" xfId="2" applyFont="1" applyFill="1" applyBorder="1" applyAlignment="1" applyProtection="1">
      <alignment horizontal="center" vertical="center"/>
      <protection hidden="1"/>
    </xf>
    <xf numFmtId="14" fontId="12" fillId="0" borderId="0" xfId="2" applyNumberFormat="1" applyFont="1" applyFill="1" applyBorder="1" applyAlignment="1" applyProtection="1">
      <alignment horizontal="center" vertical="center"/>
      <protection hidden="1"/>
    </xf>
    <xf numFmtId="0" fontId="20" fillId="0" borderId="0" xfId="2" applyFont="1" applyFill="1" applyBorder="1" applyAlignment="1" applyProtection="1">
      <alignment horizontal="center" vertical="center"/>
      <protection hidden="1"/>
    </xf>
    <xf numFmtId="0" fontId="21" fillId="0" borderId="0" xfId="2" applyFont="1" applyFill="1" applyBorder="1" applyAlignment="1" applyProtection="1">
      <alignment vertical="center" wrapText="1"/>
      <protection hidden="1"/>
    </xf>
    <xf numFmtId="0" fontId="21" fillId="2" borderId="2" xfId="1" applyFont="1" applyFill="1" applyBorder="1" applyAlignment="1" applyProtection="1">
      <alignment horizontal="center" vertical="center"/>
      <protection hidden="1"/>
    </xf>
    <xf numFmtId="0" fontId="0" fillId="0" borderId="3" xfId="0" applyFill="1" applyBorder="1"/>
    <xf numFmtId="0" fontId="0" fillId="0" borderId="4" xfId="0" applyFill="1" applyBorder="1"/>
    <xf numFmtId="0" fontId="0" fillId="0" borderId="5" xfId="0" applyFill="1" applyBorder="1"/>
    <xf numFmtId="0" fontId="23" fillId="0" borderId="0" xfId="0" applyFont="1"/>
    <xf numFmtId="0" fontId="29" fillId="0" borderId="0" xfId="0" applyFont="1"/>
    <xf numFmtId="0" fontId="4" fillId="0" borderId="1" xfId="0" applyFont="1" applyFill="1" applyBorder="1" applyAlignment="1" applyProtection="1">
      <alignment horizontal="center" vertical="center"/>
    </xf>
    <xf numFmtId="0" fontId="0" fillId="4" borderId="6" xfId="0" applyFill="1" applyBorder="1" applyProtection="1">
      <protection locked="0"/>
    </xf>
    <xf numFmtId="0" fontId="0" fillId="4" borderId="7" xfId="0" applyFill="1" applyBorder="1" applyProtection="1">
      <protection locked="0"/>
    </xf>
    <xf numFmtId="0" fontId="0" fillId="4" borderId="8" xfId="0" applyFill="1" applyBorder="1" applyProtection="1">
      <protection locked="0"/>
    </xf>
    <xf numFmtId="0" fontId="0" fillId="4" borderId="9" xfId="0" applyFill="1" applyBorder="1" applyAlignment="1" applyProtection="1">
      <alignment horizontal="center"/>
      <protection locked="0"/>
    </xf>
    <xf numFmtId="0" fontId="16" fillId="0" borderId="0" xfId="3" applyFont="1" applyProtection="1"/>
    <xf numFmtId="0" fontId="4" fillId="0" borderId="0" xfId="3" applyFont="1" applyProtection="1"/>
    <xf numFmtId="0" fontId="16" fillId="0" borderId="0" xfId="3" applyFont="1" applyAlignment="1" applyProtection="1"/>
    <xf numFmtId="0" fontId="4" fillId="0" borderId="10" xfId="3" applyFont="1" applyBorder="1" applyProtection="1"/>
    <xf numFmtId="0" fontId="4" fillId="0" borderId="11" xfId="3" applyFont="1" applyBorder="1" applyProtection="1"/>
    <xf numFmtId="0" fontId="4" fillId="0" borderId="1" xfId="3" applyFont="1" applyBorder="1" applyProtection="1"/>
    <xf numFmtId="0" fontId="4" fillId="0" borderId="12" xfId="3" applyFont="1" applyBorder="1" applyProtection="1"/>
    <xf numFmtId="0" fontId="4" fillId="0" borderId="0" xfId="3" applyFont="1" applyAlignment="1" applyProtection="1">
      <alignment horizontal="center" vertical="center"/>
    </xf>
    <xf numFmtId="0" fontId="16" fillId="0" borderId="10" xfId="3" applyFont="1" applyBorder="1" applyAlignment="1" applyProtection="1"/>
    <xf numFmtId="0" fontId="4" fillId="0" borderId="0" xfId="3" applyFont="1" applyAlignment="1" applyProtection="1">
      <alignment horizontal="left"/>
    </xf>
    <xf numFmtId="0" fontId="4" fillId="0" borderId="0" xfId="3" applyFont="1" applyAlignment="1" applyProtection="1">
      <alignment horizontal="center"/>
    </xf>
    <xf numFmtId="0" fontId="4" fillId="0" borderId="0" xfId="3" applyFont="1" applyAlignment="1" applyProtection="1">
      <alignment horizontal="left" vertical="center"/>
    </xf>
    <xf numFmtId="0" fontId="2" fillId="0" borderId="1" xfId="3" applyFont="1" applyBorder="1" applyAlignment="1" applyProtection="1">
      <alignment horizontal="center"/>
    </xf>
    <xf numFmtId="0" fontId="11" fillId="0" borderId="3" xfId="3" applyFont="1" applyBorder="1" applyProtection="1"/>
    <xf numFmtId="0" fontId="4" fillId="0" borderId="3" xfId="3" applyFont="1" applyBorder="1" applyAlignment="1" applyProtection="1">
      <alignment horizontal="center"/>
    </xf>
    <xf numFmtId="0" fontId="11" fillId="0" borderId="13" xfId="3" applyFont="1" applyBorder="1" applyProtection="1"/>
    <xf numFmtId="0" fontId="11" fillId="0" borderId="14" xfId="3" applyFont="1" applyBorder="1" applyProtection="1"/>
    <xf numFmtId="0" fontId="11" fillId="0" borderId="15" xfId="3" applyFont="1" applyBorder="1" applyProtection="1"/>
    <xf numFmtId="0" fontId="11" fillId="0" borderId="16" xfId="3" applyFont="1" applyBorder="1" applyProtection="1"/>
    <xf numFmtId="0" fontId="11" fillId="0" borderId="1" xfId="3" applyFont="1" applyBorder="1" applyProtection="1"/>
    <xf numFmtId="0" fontId="11" fillId="0" borderId="12" xfId="3" applyFont="1" applyBorder="1" applyProtection="1"/>
    <xf numFmtId="0" fontId="11" fillId="0" borderId="5" xfId="3" applyFont="1" applyBorder="1" applyProtection="1"/>
    <xf numFmtId="0" fontId="4" fillId="0" borderId="5" xfId="3" applyFont="1" applyBorder="1" applyAlignment="1" applyProtection="1">
      <alignment horizontal="center" vertical="top"/>
    </xf>
    <xf numFmtId="0" fontId="11" fillId="0" borderId="3" xfId="3" applyFont="1" applyBorder="1" applyAlignment="1" applyProtection="1">
      <alignment horizontal="center" vertical="top"/>
    </xf>
    <xf numFmtId="0" fontId="16" fillId="0" borderId="3" xfId="3" applyFont="1" applyFill="1" applyBorder="1" applyAlignment="1" applyProtection="1">
      <alignment shrinkToFit="1"/>
    </xf>
    <xf numFmtId="0" fontId="11" fillId="0" borderId="3" xfId="3" applyFont="1" applyFill="1" applyBorder="1" applyAlignment="1" applyProtection="1">
      <alignment horizontal="center" vertical="top" shrinkToFit="1"/>
    </xf>
    <xf numFmtId="0" fontId="11" fillId="0" borderId="5" xfId="3" applyFont="1" applyBorder="1" applyAlignment="1" applyProtection="1">
      <alignment horizontal="center" vertical="top"/>
    </xf>
    <xf numFmtId="0" fontId="16" fillId="0" borderId="5" xfId="3" applyFont="1" applyFill="1" applyBorder="1" applyAlignment="1" applyProtection="1">
      <alignment horizontal="center" shrinkToFit="1"/>
    </xf>
    <xf numFmtId="0" fontId="11" fillId="0" borderId="5" xfId="3" applyFont="1" applyFill="1" applyBorder="1" applyAlignment="1" applyProtection="1">
      <alignment horizontal="center" vertical="top" shrinkToFit="1"/>
    </xf>
    <xf numFmtId="0" fontId="16" fillId="0" borderId="3" xfId="3" applyFont="1" applyFill="1" applyBorder="1" applyAlignment="1" applyProtection="1">
      <alignment horizontal="center" shrinkToFit="1"/>
    </xf>
    <xf numFmtId="0" fontId="16" fillId="0" borderId="5" xfId="3" applyFont="1" applyBorder="1" applyAlignment="1" applyProtection="1">
      <alignment horizontal="center" vertical="top"/>
    </xf>
    <xf numFmtId="0" fontId="16" fillId="0" borderId="3" xfId="3" applyFont="1" applyBorder="1" applyAlignment="1" applyProtection="1">
      <alignment horizontal="center" vertical="top"/>
    </xf>
    <xf numFmtId="0" fontId="4" fillId="0" borderId="0" xfId="3" applyFont="1" applyAlignment="1" applyProtection="1">
      <alignment vertical="center"/>
    </xf>
    <xf numFmtId="0" fontId="19" fillId="0" borderId="0" xfId="3" applyFont="1" applyAlignment="1" applyProtection="1">
      <alignment horizontal="left" vertical="center"/>
    </xf>
    <xf numFmtId="0" fontId="4" fillId="0" borderId="16" xfId="3" applyFont="1" applyBorder="1" applyAlignment="1" applyProtection="1">
      <alignment vertical="center"/>
    </xf>
    <xf numFmtId="0" fontId="4" fillId="0" borderId="12" xfId="3" applyFont="1" applyBorder="1" applyAlignment="1" applyProtection="1">
      <alignment vertical="center"/>
    </xf>
    <xf numFmtId="0" fontId="4" fillId="0" borderId="0" xfId="3" applyFont="1" applyAlignment="1" applyProtection="1">
      <alignment vertical="top"/>
    </xf>
    <xf numFmtId="177" fontId="16" fillId="0" borderId="0" xfId="3" applyNumberFormat="1" applyFont="1" applyAlignment="1" applyProtection="1">
      <alignment vertical="center"/>
    </xf>
    <xf numFmtId="0" fontId="16" fillId="0" borderId="0" xfId="3" applyFont="1" applyFill="1" applyProtection="1"/>
    <xf numFmtId="0" fontId="11" fillId="0" borderId="3" xfId="3" applyFont="1" applyFill="1" applyBorder="1" applyAlignment="1" applyProtection="1">
      <alignment horizontal="center" vertical="top"/>
    </xf>
    <xf numFmtId="0" fontId="16" fillId="0" borderId="3" xfId="3" applyFont="1" applyFill="1" applyBorder="1" applyAlignment="1" applyProtection="1">
      <alignment horizontal="center" vertical="top"/>
    </xf>
    <xf numFmtId="0" fontId="16" fillId="0" borderId="0" xfId="1" applyFont="1" applyProtection="1">
      <alignment vertical="center"/>
      <protection hidden="1"/>
    </xf>
    <xf numFmtId="0" fontId="16" fillId="0" borderId="0" xfId="1" applyProtection="1">
      <alignment vertical="center"/>
      <protection hidden="1"/>
    </xf>
    <xf numFmtId="0" fontId="12" fillId="0" borderId="0" xfId="2" applyFont="1" applyFill="1" applyBorder="1" applyAlignment="1" applyProtection="1">
      <alignment vertical="center"/>
      <protection hidden="1"/>
    </xf>
    <xf numFmtId="14" fontId="4" fillId="0" borderId="0" xfId="1" applyNumberFormat="1" applyFont="1" applyFill="1" applyBorder="1" applyProtection="1">
      <alignment vertical="center"/>
      <protection hidden="1"/>
    </xf>
    <xf numFmtId="0" fontId="16" fillId="0" borderId="0" xfId="1" applyAlignment="1" applyProtection="1">
      <alignment vertical="center" wrapText="1"/>
      <protection hidden="1"/>
    </xf>
    <xf numFmtId="14" fontId="16" fillId="0" borderId="0" xfId="1" applyNumberFormat="1" applyProtection="1">
      <alignment vertical="center"/>
      <protection hidden="1"/>
    </xf>
    <xf numFmtId="0" fontId="11" fillId="0" borderId="17" xfId="1" applyNumberFormat="1" applyFont="1" applyFill="1" applyBorder="1" applyProtection="1">
      <alignment vertical="center"/>
    </xf>
    <xf numFmtId="0" fontId="11" fillId="0" borderId="17" xfId="1" applyFont="1" applyBorder="1" applyProtection="1">
      <alignment vertical="center"/>
    </xf>
    <xf numFmtId="0" fontId="12" fillId="4" borderId="18" xfId="2" applyFont="1" applyFill="1" applyBorder="1" applyAlignment="1" applyProtection="1">
      <alignment shrinkToFit="1"/>
      <protection locked="0"/>
    </xf>
    <xf numFmtId="0" fontId="12" fillId="4" borderId="17" xfId="2" applyFont="1" applyFill="1" applyBorder="1" applyAlignment="1" applyProtection="1">
      <alignment horizontal="center"/>
      <protection locked="0"/>
    </xf>
    <xf numFmtId="0" fontId="12" fillId="4" borderId="17" xfId="2" applyFont="1" applyFill="1" applyBorder="1" applyProtection="1">
      <protection locked="0"/>
    </xf>
    <xf numFmtId="14" fontId="12" fillId="4" borderId="17" xfId="2" applyNumberFormat="1" applyFont="1" applyFill="1" applyBorder="1" applyProtection="1">
      <protection locked="0"/>
    </xf>
    <xf numFmtId="14" fontId="12" fillId="4" borderId="20" xfId="2" applyNumberFormat="1" applyFont="1" applyFill="1" applyBorder="1" applyProtection="1">
      <protection locked="0"/>
    </xf>
    <xf numFmtId="0" fontId="11" fillId="4" borderId="17" xfId="1" applyFont="1" applyFill="1" applyBorder="1" applyProtection="1">
      <alignment vertical="center"/>
      <protection locked="0"/>
    </xf>
    <xf numFmtId="0" fontId="12" fillId="4" borderId="5" xfId="2" applyFont="1" applyFill="1" applyBorder="1" applyProtection="1">
      <protection locked="0"/>
    </xf>
    <xf numFmtId="14" fontId="12" fillId="4" borderId="20" xfId="2" applyNumberFormat="1" applyFont="1" applyFill="1" applyBorder="1" applyAlignment="1" applyProtection="1">
      <protection locked="0"/>
    </xf>
    <xf numFmtId="0" fontId="16" fillId="4" borderId="17" xfId="1" applyFill="1" applyBorder="1" applyAlignment="1" applyProtection="1">
      <alignment shrinkToFit="1"/>
      <protection locked="0"/>
    </xf>
    <xf numFmtId="0" fontId="12" fillId="4" borderId="17" xfId="1" applyFont="1" applyFill="1" applyBorder="1" applyAlignment="1" applyProtection="1">
      <alignment horizontal="center"/>
      <protection locked="0"/>
    </xf>
    <xf numFmtId="0" fontId="12" fillId="4" borderId="17" xfId="1" applyFont="1" applyFill="1" applyBorder="1" applyProtection="1">
      <alignment vertical="center"/>
      <protection locked="0"/>
    </xf>
    <xf numFmtId="14" fontId="12" fillId="4" borderId="17" xfId="1" applyNumberFormat="1" applyFont="1" applyFill="1" applyBorder="1" applyProtection="1">
      <alignment vertical="center"/>
      <protection locked="0"/>
    </xf>
    <xf numFmtId="14" fontId="12" fillId="4" borderId="20" xfId="1" applyNumberFormat="1" applyFont="1" applyFill="1" applyBorder="1" applyProtection="1">
      <alignment vertical="center"/>
      <protection locked="0"/>
    </xf>
    <xf numFmtId="0" fontId="16" fillId="4" borderId="17" xfId="1" applyFill="1" applyBorder="1" applyProtection="1">
      <alignment vertical="center"/>
      <protection locked="0"/>
    </xf>
    <xf numFmtId="0" fontId="20" fillId="0" borderId="0" xfId="2" applyFont="1" applyFill="1" applyBorder="1" applyAlignment="1" applyProtection="1">
      <alignment vertical="center"/>
      <protection hidden="1"/>
    </xf>
    <xf numFmtId="14" fontId="12" fillId="4" borderId="17" xfId="2" applyNumberFormat="1" applyFont="1" applyFill="1" applyBorder="1" applyAlignment="1" applyProtection="1">
      <alignment vertical="center" shrinkToFit="1"/>
      <protection locked="0"/>
    </xf>
    <xf numFmtId="14" fontId="12" fillId="4" borderId="17" xfId="1" applyNumberFormat="1" applyFont="1" applyFill="1" applyBorder="1" applyAlignment="1" applyProtection="1">
      <alignment vertical="center" shrinkToFit="1"/>
      <protection locked="0"/>
    </xf>
    <xf numFmtId="14" fontId="12" fillId="4" borderId="17" xfId="1" applyNumberFormat="1" applyFont="1" applyFill="1" applyBorder="1" applyAlignment="1" applyProtection="1">
      <alignment vertical="center"/>
      <protection locked="0"/>
    </xf>
    <xf numFmtId="0" fontId="12" fillId="4" borderId="17" xfId="1" applyFont="1" applyFill="1" applyBorder="1" applyAlignment="1" applyProtection="1">
      <alignment horizontal="center" vertical="center"/>
      <protection locked="0"/>
    </xf>
    <xf numFmtId="0" fontId="1" fillId="4" borderId="17" xfId="2" applyFont="1" applyFill="1" applyBorder="1" applyAlignment="1" applyProtection="1">
      <alignment shrinkToFit="1"/>
      <protection locked="0"/>
    </xf>
    <xf numFmtId="0" fontId="1" fillId="4" borderId="17" xfId="2" applyFont="1" applyFill="1" applyBorder="1" applyProtection="1">
      <protection locked="0"/>
    </xf>
    <xf numFmtId="0" fontId="11" fillId="0" borderId="21" xfId="3" applyFont="1" applyFill="1" applyBorder="1" applyAlignment="1" applyProtection="1">
      <alignment horizontal="left" vertical="center" shrinkToFit="1"/>
      <protection locked="0"/>
    </xf>
    <xf numFmtId="0" fontId="11" fillId="0" borderId="22" xfId="3" applyFont="1" applyFill="1" applyBorder="1" applyAlignment="1" applyProtection="1">
      <alignment horizontal="left" vertical="center" shrinkToFit="1"/>
      <protection locked="0"/>
    </xf>
    <xf numFmtId="0" fontId="11" fillId="0" borderId="23" xfId="3" applyFont="1" applyFill="1" applyBorder="1" applyAlignment="1" applyProtection="1">
      <alignment horizontal="left" vertical="center" shrinkToFit="1"/>
      <protection locked="0"/>
    </xf>
    <xf numFmtId="0" fontId="11" fillId="0" borderId="16" xfId="3" applyFont="1" applyFill="1" applyBorder="1" applyAlignment="1" applyProtection="1">
      <alignment horizontal="center" vertical="center" shrinkToFit="1"/>
      <protection locked="0"/>
    </xf>
    <xf numFmtId="0" fontId="11" fillId="0" borderId="1" xfId="3" applyFont="1" applyFill="1" applyBorder="1" applyAlignment="1" applyProtection="1">
      <alignment horizontal="center" vertical="center" shrinkToFit="1"/>
      <protection locked="0"/>
    </xf>
    <xf numFmtId="0" fontId="11" fillId="0" borderId="12" xfId="3" applyFont="1" applyFill="1" applyBorder="1" applyAlignment="1" applyProtection="1">
      <alignment horizontal="center" vertical="center" shrinkToFit="1"/>
      <protection locked="0"/>
    </xf>
    <xf numFmtId="0" fontId="11" fillId="0" borderId="24" xfId="3" applyFont="1" applyFill="1" applyBorder="1" applyAlignment="1" applyProtection="1">
      <alignment horizontal="left" vertical="center" shrinkToFit="1"/>
    </xf>
    <xf numFmtId="0" fontId="11" fillId="0" borderId="16" xfId="3" applyFont="1" applyBorder="1" applyAlignment="1" applyProtection="1">
      <alignment horizontal="center" vertical="center" shrinkToFit="1"/>
      <protection locked="0"/>
    </xf>
    <xf numFmtId="0" fontId="11" fillId="0" borderId="0" xfId="3" applyFont="1" applyAlignment="1" applyProtection="1">
      <alignment vertical="center"/>
    </xf>
    <xf numFmtId="0" fontId="4" fillId="0" borderId="0" xfId="3" applyFont="1" applyAlignment="1" applyProtection="1">
      <alignment horizontal="right"/>
    </xf>
    <xf numFmtId="0" fontId="4" fillId="0" borderId="0" xfId="3" applyFont="1" applyAlignment="1" applyProtection="1"/>
    <xf numFmtId="0" fontId="16" fillId="0" borderId="4" xfId="3" applyFont="1" applyBorder="1" applyAlignment="1" applyProtection="1">
      <alignment horizontal="center" vertical="center"/>
    </xf>
    <xf numFmtId="0" fontId="16" fillId="0" borderId="4" xfId="3" applyFont="1" applyFill="1" applyBorder="1" applyAlignment="1" applyProtection="1">
      <alignment horizontal="center" vertical="center" shrinkToFit="1"/>
    </xf>
    <xf numFmtId="0" fontId="4" fillId="0" borderId="4" xfId="3" applyFont="1" applyBorder="1" applyAlignment="1" applyProtection="1">
      <alignment horizontal="center" vertical="center"/>
    </xf>
    <xf numFmtId="0" fontId="11" fillId="0" borderId="4" xfId="3" applyFont="1" applyBorder="1" applyAlignment="1" applyProtection="1">
      <alignment horizontal="center" vertical="top"/>
    </xf>
    <xf numFmtId="0" fontId="16" fillId="0" borderId="4" xfId="3" applyFont="1" applyFill="1" applyBorder="1" applyAlignment="1" applyProtection="1">
      <alignment shrinkToFit="1"/>
    </xf>
    <xf numFmtId="0" fontId="11" fillId="0" borderId="25" xfId="3" applyFont="1" applyBorder="1" applyAlignment="1" applyProtection="1">
      <alignment horizontal="left" vertical="center" shrinkToFit="1"/>
    </xf>
    <xf numFmtId="0" fontId="11" fillId="0" borderId="0" xfId="3" applyFont="1" applyBorder="1" applyAlignment="1" applyProtection="1">
      <alignment horizontal="left" vertical="center" shrinkToFit="1"/>
    </xf>
    <xf numFmtId="0" fontId="11" fillId="0" borderId="0" xfId="3" applyNumberFormat="1" applyFont="1" applyFill="1" applyBorder="1" applyAlignment="1" applyProtection="1">
      <alignment horizontal="left" vertical="center" shrinkToFit="1"/>
    </xf>
    <xf numFmtId="0" fontId="11" fillId="0" borderId="26" xfId="3" applyFont="1" applyBorder="1" applyAlignment="1" applyProtection="1">
      <alignment horizontal="left" vertical="center" shrinkToFit="1"/>
    </xf>
    <xf numFmtId="0" fontId="11" fillId="0" borderId="4" xfId="3" applyFont="1" applyFill="1" applyBorder="1" applyAlignment="1" applyProtection="1">
      <alignment horizontal="center" vertical="top" shrinkToFit="1"/>
    </xf>
    <xf numFmtId="0" fontId="11" fillId="0" borderId="0" xfId="3" applyFont="1" applyFill="1" applyBorder="1" applyAlignment="1" applyProtection="1">
      <alignment horizontal="left" shrinkToFit="1"/>
    </xf>
    <xf numFmtId="0" fontId="11" fillId="0" borderId="26" xfId="3" applyFont="1" applyBorder="1" applyAlignment="1" applyProtection="1">
      <alignment shrinkToFit="1"/>
    </xf>
    <xf numFmtId="0" fontId="16" fillId="0" borderId="4" xfId="3" applyFont="1" applyFill="1" applyBorder="1" applyAlignment="1" applyProtection="1">
      <alignment horizontal="center" shrinkToFit="1"/>
    </xf>
    <xf numFmtId="0" fontId="16" fillId="0" borderId="4" xfId="3" applyFont="1" applyBorder="1" applyAlignment="1" applyProtection="1">
      <alignment horizontal="center" vertical="top"/>
    </xf>
    <xf numFmtId="0" fontId="11" fillId="0" borderId="0" xfId="3" applyFont="1" applyProtection="1"/>
    <xf numFmtId="0" fontId="16" fillId="0" borderId="0" xfId="3" applyFont="1" applyAlignment="1" applyProtection="1">
      <alignment horizontal="right"/>
    </xf>
    <xf numFmtId="0" fontId="2" fillId="0" borderId="0" xfId="3" applyFont="1" applyAlignment="1" applyProtection="1">
      <alignment horizontal="center" vertical="center"/>
    </xf>
    <xf numFmtId="0" fontId="4" fillId="0" borderId="4" xfId="3" applyFont="1" applyBorder="1" applyAlignment="1" applyProtection="1">
      <alignment vertical="center"/>
    </xf>
    <xf numFmtId="0" fontId="16" fillId="0" borderId="4" xfId="3" applyFont="1" applyFill="1" applyBorder="1" applyAlignment="1" applyProtection="1">
      <alignment vertical="center" shrinkToFit="1"/>
    </xf>
    <xf numFmtId="0" fontId="11" fillId="0" borderId="4" xfId="3" applyFont="1" applyFill="1" applyBorder="1" applyAlignment="1" applyProtection="1">
      <alignment horizontal="center" vertical="top"/>
    </xf>
    <xf numFmtId="0" fontId="16" fillId="0" borderId="4" xfId="3" applyFont="1" applyFill="1" applyBorder="1" applyAlignment="1" applyProtection="1">
      <alignment horizontal="center" vertical="top"/>
    </xf>
    <xf numFmtId="14" fontId="12" fillId="4" borderId="18" xfId="2" applyNumberFormat="1" applyFont="1" applyFill="1" applyBorder="1" applyProtection="1">
      <protection locked="0"/>
    </xf>
    <xf numFmtId="0" fontId="11" fillId="4" borderId="19" xfId="1" applyFont="1" applyFill="1" applyBorder="1" applyProtection="1">
      <alignment vertical="center"/>
      <protection locked="0"/>
    </xf>
    <xf numFmtId="0" fontId="11" fillId="0" borderId="18" xfId="1" applyNumberFormat="1" applyFont="1" applyFill="1" applyBorder="1" applyProtection="1">
      <alignment vertical="center"/>
    </xf>
    <xf numFmtId="0" fontId="11" fillId="0" borderId="24" xfId="3" applyFont="1" applyBorder="1" applyProtection="1"/>
    <xf numFmtId="0" fontId="11" fillId="0" borderId="10" xfId="3" applyFont="1" applyBorder="1" applyProtection="1"/>
    <xf numFmtId="0" fontId="18" fillId="0" borderId="0" xfId="3" applyFont="1" applyProtection="1"/>
    <xf numFmtId="0" fontId="26" fillId="0" borderId="0" xfId="3" applyFont="1" applyAlignment="1" applyProtection="1">
      <alignment horizontal="center" vertical="center"/>
    </xf>
    <xf numFmtId="0" fontId="16" fillId="0" borderId="0" xfId="1" applyFont="1" applyBorder="1" applyAlignment="1" applyProtection="1">
      <alignment vertical="center"/>
    </xf>
    <xf numFmtId="0" fontId="11" fillId="0" borderId="0" xfId="3" applyFont="1" applyFill="1" applyProtection="1"/>
    <xf numFmtId="0" fontId="0" fillId="0" borderId="9" xfId="0" applyBorder="1" applyAlignment="1" applyProtection="1">
      <alignment horizontal="center"/>
      <protection locked="0"/>
    </xf>
    <xf numFmtId="0" fontId="0" fillId="0" borderId="17" xfId="0" applyBorder="1" applyAlignment="1" applyProtection="1">
      <alignment horizontal="center"/>
      <protection locked="0"/>
    </xf>
    <xf numFmtId="0" fontId="30" fillId="0" borderId="0" xfId="3" applyFont="1" applyProtection="1"/>
    <xf numFmtId="0" fontId="11" fillId="0" borderId="25" xfId="3" applyFont="1" applyFill="1" applyBorder="1" applyAlignment="1" applyProtection="1">
      <alignment horizontal="left" vertical="center" shrinkToFit="1"/>
      <protection locked="0"/>
    </xf>
    <xf numFmtId="0" fontId="11" fillId="0" borderId="25" xfId="3" applyFont="1" applyBorder="1" applyAlignment="1" applyProtection="1">
      <alignment horizontal="left" vertical="center" shrinkToFit="1"/>
      <protection locked="0"/>
    </xf>
    <xf numFmtId="0" fontId="11" fillId="0" borderId="0" xfId="3" applyFont="1" applyBorder="1" applyAlignment="1" applyProtection="1">
      <alignment horizontal="left" vertical="center" shrinkToFit="1"/>
      <protection locked="0"/>
    </xf>
    <xf numFmtId="0" fontId="11" fillId="0" borderId="0" xfId="3" applyNumberFormat="1" applyFont="1" applyFill="1" applyBorder="1" applyAlignment="1" applyProtection="1">
      <alignment horizontal="left" vertical="center" shrinkToFit="1"/>
      <protection locked="0"/>
    </xf>
    <xf numFmtId="0" fontId="11" fillId="0" borderId="26" xfId="3" applyFont="1" applyBorder="1" applyAlignment="1" applyProtection="1">
      <alignment horizontal="left" vertical="center" shrinkToFit="1"/>
      <protection locked="0"/>
    </xf>
    <xf numFmtId="0" fontId="11" fillId="0" borderId="13" xfId="3" applyFont="1" applyFill="1" applyBorder="1" applyAlignment="1" applyProtection="1">
      <alignment horizontal="left" vertical="center" shrinkToFit="1"/>
      <protection locked="0"/>
    </xf>
    <xf numFmtId="0" fontId="11" fillId="0" borderId="0" xfId="3" applyFont="1" applyFill="1" applyBorder="1" applyAlignment="1" applyProtection="1">
      <alignment horizontal="left" shrinkToFit="1"/>
      <protection locked="0"/>
    </xf>
    <xf numFmtId="0" fontId="11" fillId="0" borderId="26" xfId="3" applyFont="1" applyBorder="1" applyAlignment="1" applyProtection="1">
      <alignment shrinkToFit="1"/>
      <protection locked="0"/>
    </xf>
    <xf numFmtId="0" fontId="11" fillId="0" borderId="0" xfId="3" applyFont="1" applyFill="1" applyBorder="1" applyAlignment="1" applyProtection="1">
      <alignment horizontal="left" vertical="center" shrinkToFit="1"/>
      <protection locked="0"/>
    </xf>
    <xf numFmtId="0" fontId="11" fillId="0" borderId="26" xfId="3" applyFont="1" applyFill="1" applyBorder="1" applyAlignment="1" applyProtection="1">
      <alignment horizontal="left" vertical="center" shrinkToFit="1"/>
      <protection locked="0"/>
    </xf>
    <xf numFmtId="0" fontId="11" fillId="0" borderId="3" xfId="3" applyFont="1" applyFill="1" applyBorder="1" applyAlignment="1" applyProtection="1">
      <alignment vertical="center" shrinkToFit="1"/>
    </xf>
    <xf numFmtId="0" fontId="11" fillId="0" borderId="3" xfId="3" applyFont="1" applyFill="1" applyBorder="1" applyAlignment="1" applyProtection="1">
      <alignment vertical="center" wrapText="1" shrinkToFit="1"/>
    </xf>
    <xf numFmtId="0" fontId="11" fillId="0" borderId="24" xfId="3" applyFont="1" applyFill="1" applyBorder="1" applyAlignment="1" applyProtection="1">
      <alignment vertical="center" shrinkToFit="1"/>
    </xf>
    <xf numFmtId="0" fontId="11" fillId="0" borderId="25" xfId="3" applyFont="1" applyFill="1" applyBorder="1" applyAlignment="1" applyProtection="1">
      <alignment vertical="center" shrinkToFit="1"/>
    </xf>
    <xf numFmtId="0" fontId="11" fillId="0" borderId="21" xfId="3" applyFont="1" applyFill="1" applyBorder="1" applyAlignment="1" applyProtection="1">
      <alignment vertical="center" shrinkToFit="1"/>
      <protection locked="0"/>
    </xf>
    <xf numFmtId="0" fontId="11" fillId="0" borderId="13" xfId="3" applyFont="1" applyFill="1" applyBorder="1" applyAlignment="1" applyProtection="1">
      <alignment vertical="center" shrinkToFit="1"/>
    </xf>
    <xf numFmtId="0" fontId="11" fillId="0" borderId="16" xfId="3" applyFont="1" applyBorder="1" applyAlignment="1" applyProtection="1">
      <alignment vertical="center" shrinkToFit="1"/>
      <protection locked="0"/>
    </xf>
    <xf numFmtId="0" fontId="11" fillId="0" borderId="4" xfId="3" applyFont="1" applyFill="1" applyBorder="1" applyAlignment="1" applyProtection="1">
      <alignment vertical="center" wrapText="1" shrinkToFit="1"/>
      <protection locked="0"/>
    </xf>
    <xf numFmtId="0" fontId="11" fillId="0" borderId="41" xfId="3" applyFont="1" applyFill="1" applyBorder="1" applyAlignment="1" applyProtection="1">
      <alignment vertical="center" wrapText="1" shrinkToFit="1"/>
      <protection locked="0"/>
    </xf>
    <xf numFmtId="0" fontId="11" fillId="0" borderId="35" xfId="3" applyFont="1" applyFill="1" applyBorder="1" applyAlignment="1" applyProtection="1">
      <alignment vertical="center" wrapText="1" shrinkToFit="1"/>
      <protection locked="0"/>
    </xf>
    <xf numFmtId="0" fontId="11" fillId="0" borderId="5" xfId="3" applyFont="1" applyFill="1" applyBorder="1" applyAlignment="1" applyProtection="1">
      <alignment vertical="center" wrapText="1" shrinkToFit="1"/>
      <protection locked="0"/>
    </xf>
    <xf numFmtId="0" fontId="11" fillId="0" borderId="4" xfId="3" applyFont="1" applyFill="1" applyBorder="1" applyAlignment="1" applyProtection="1">
      <alignment vertical="center" shrinkToFit="1"/>
      <protection locked="0"/>
    </xf>
    <xf numFmtId="0" fontId="11" fillId="0" borderId="41" xfId="3" applyFont="1" applyFill="1" applyBorder="1" applyAlignment="1" applyProtection="1">
      <alignment vertical="center" shrinkToFit="1"/>
      <protection locked="0"/>
    </xf>
    <xf numFmtId="0" fontId="11" fillId="0" borderId="35" xfId="3" applyFont="1" applyFill="1" applyBorder="1" applyAlignment="1" applyProtection="1">
      <alignment vertical="center" shrinkToFit="1"/>
      <protection locked="0"/>
    </xf>
    <xf numFmtId="0" fontId="11" fillId="0" borderId="5" xfId="3" applyFont="1" applyFill="1" applyBorder="1" applyAlignment="1" applyProtection="1">
      <alignment vertical="center" shrinkToFit="1"/>
      <protection locked="0"/>
    </xf>
    <xf numFmtId="0" fontId="11" fillId="0" borderId="25" xfId="3" applyFont="1" applyFill="1" applyBorder="1" applyAlignment="1" applyProtection="1">
      <alignment vertical="center" shrinkToFit="1"/>
      <protection locked="0"/>
    </xf>
    <xf numFmtId="0" fontId="11" fillId="0" borderId="13" xfId="3" applyFont="1" applyFill="1" applyBorder="1" applyAlignment="1" applyProtection="1">
      <alignment vertical="center" shrinkToFit="1"/>
      <protection locked="0"/>
    </xf>
    <xf numFmtId="0" fontId="11" fillId="0" borderId="0" xfId="3" applyFont="1" applyAlignment="1" applyProtection="1">
      <alignment vertical="center"/>
      <protection locked="0"/>
    </xf>
    <xf numFmtId="0" fontId="11" fillId="0" borderId="0" xfId="3" applyFont="1" applyProtection="1">
      <protection locked="0"/>
    </xf>
    <xf numFmtId="0" fontId="11" fillId="0" borderId="26" xfId="3" applyNumberFormat="1" applyFont="1" applyFill="1" applyBorder="1" applyAlignment="1" applyProtection="1">
      <alignment horizontal="left" vertical="center" shrinkToFit="1"/>
      <protection locked="0"/>
    </xf>
    <xf numFmtId="0" fontId="11" fillId="0" borderId="26" xfId="3" applyFont="1" applyFill="1" applyBorder="1" applyAlignment="1" applyProtection="1">
      <alignment horizontal="left" shrinkToFit="1"/>
      <protection locked="0"/>
    </xf>
    <xf numFmtId="0" fontId="21" fillId="2" borderId="2" xfId="1" applyFont="1" applyFill="1" applyBorder="1" applyAlignment="1" applyProtection="1">
      <alignment horizontal="center" vertical="center"/>
      <protection hidden="1"/>
    </xf>
    <xf numFmtId="0" fontId="16" fillId="0" borderId="0" xfId="3" applyFont="1" applyAlignment="1" applyProtection="1"/>
    <xf numFmtId="0" fontId="12" fillId="4" borderId="19" xfId="2" applyNumberFormat="1" applyFont="1" applyFill="1" applyBorder="1" applyProtection="1">
      <protection locked="0"/>
    </xf>
    <xf numFmtId="0" fontId="12" fillId="4" borderId="19" xfId="1" applyNumberFormat="1" applyFont="1" applyFill="1" applyBorder="1" applyProtection="1">
      <alignment vertical="center"/>
      <protection locked="0"/>
    </xf>
    <xf numFmtId="0" fontId="16" fillId="0" borderId="0" xfId="4" applyFont="1">
      <alignment vertical="center"/>
    </xf>
    <xf numFmtId="0" fontId="13" fillId="0" borderId="0" xfId="4" applyFont="1">
      <alignment vertical="center"/>
    </xf>
    <xf numFmtId="0" fontId="1" fillId="0" borderId="0" xfId="4">
      <alignment vertical="center"/>
    </xf>
    <xf numFmtId="0" fontId="16" fillId="0" borderId="0" xfId="4" applyFont="1" applyAlignment="1">
      <alignment horizontal="right" vertical="center"/>
    </xf>
    <xf numFmtId="0" fontId="16" fillId="0" borderId="0" xfId="4" applyFont="1" applyAlignment="1">
      <alignment vertical="center" wrapText="1"/>
    </xf>
    <xf numFmtId="0" fontId="1" fillId="0" borderId="53" xfId="4" applyBorder="1">
      <alignment vertical="center"/>
    </xf>
    <xf numFmtId="0" fontId="1" fillId="0" borderId="9" xfId="4" applyBorder="1" applyAlignment="1">
      <alignment horizontal="center" vertical="center"/>
    </xf>
    <xf numFmtId="0" fontId="32" fillId="5" borderId="0" xfId="4" applyFont="1" applyFill="1" applyAlignment="1">
      <alignment horizontal="left" vertical="center"/>
    </xf>
    <xf numFmtId="14" fontId="1" fillId="0" borderId="59" xfId="4" applyNumberFormat="1" applyBorder="1">
      <alignment vertical="center"/>
    </xf>
    <xf numFmtId="0" fontId="34" fillId="0" borderId="0" xfId="4" applyFont="1">
      <alignment vertical="center"/>
    </xf>
    <xf numFmtId="0" fontId="16" fillId="0" borderId="0" xfId="4" applyFont="1" applyAlignment="1">
      <alignment horizontal="center" vertical="center"/>
    </xf>
    <xf numFmtId="0" fontId="4" fillId="0" borderId="0" xfId="4" applyFont="1" applyAlignment="1">
      <alignment horizontal="right" vertical="center"/>
    </xf>
    <xf numFmtId="0" fontId="2" fillId="0" borderId="0" xfId="4" applyFont="1" applyAlignment="1">
      <alignment horizontal="distributed" vertical="center" indent="1"/>
    </xf>
    <xf numFmtId="0" fontId="35" fillId="5" borderId="0" xfId="4" applyFont="1" applyFill="1" applyAlignment="1">
      <alignment horizontal="center" vertical="center"/>
    </xf>
    <xf numFmtId="0" fontId="2" fillId="0" borderId="0" xfId="4" applyFont="1">
      <alignment vertical="center"/>
    </xf>
    <xf numFmtId="0" fontId="16" fillId="0" borderId="0" xfId="4" applyFont="1" applyAlignment="1">
      <alignment horizontal="center" vertical="center" wrapText="1"/>
    </xf>
    <xf numFmtId="0" fontId="16" fillId="0" borderId="0" xfId="4" applyFont="1" applyAlignment="1">
      <alignment horizontal="left" vertical="center" wrapText="1"/>
    </xf>
    <xf numFmtId="0" fontId="33" fillId="0" borderId="0" xfId="4" applyFont="1" applyAlignment="1">
      <alignment horizontal="left" vertical="center" wrapText="1"/>
    </xf>
    <xf numFmtId="0" fontId="4" fillId="0" borderId="0" xfId="4" applyFont="1">
      <alignment vertical="center"/>
    </xf>
    <xf numFmtId="0" fontId="36" fillId="0" borderId="0" xfId="4" applyFont="1">
      <alignment vertical="center"/>
    </xf>
    <xf numFmtId="0" fontId="37" fillId="0" borderId="0" xfId="4" applyFont="1">
      <alignment vertical="center"/>
    </xf>
    <xf numFmtId="0" fontId="1" fillId="0" borderId="0" xfId="4" applyAlignment="1">
      <alignment horizontal="distributed" vertical="center" indent="2"/>
    </xf>
    <xf numFmtId="0" fontId="4" fillId="0" borderId="0" xfId="4" applyFont="1" applyAlignment="1">
      <alignment horizontal="distributed" vertical="center" indent="2"/>
    </xf>
    <xf numFmtId="0" fontId="36" fillId="0" borderId="0" xfId="4" applyFont="1" applyAlignment="1">
      <alignment vertical="center" wrapText="1"/>
    </xf>
    <xf numFmtId="0" fontId="4" fillId="0" borderId="0" xfId="4" applyFont="1" applyAlignment="1">
      <alignment vertical="center" wrapText="1"/>
    </xf>
    <xf numFmtId="0" fontId="11" fillId="0" borderId="0" xfId="4" applyFont="1">
      <alignment vertical="center"/>
    </xf>
    <xf numFmtId="0" fontId="11" fillId="0" borderId="0" xfId="4" applyFont="1" applyAlignment="1">
      <alignment horizontal="left" vertical="center"/>
    </xf>
    <xf numFmtId="0" fontId="38" fillId="0" borderId="0" xfId="4" applyFont="1">
      <alignment vertical="center"/>
    </xf>
    <xf numFmtId="0" fontId="18" fillId="0" borderId="0" xfId="4" applyFont="1" applyAlignment="1">
      <alignment vertical="center" wrapText="1"/>
    </xf>
    <xf numFmtId="0" fontId="11" fillId="0" borderId="0" xfId="4" applyFont="1" applyAlignment="1">
      <alignment vertical="center" wrapText="1"/>
    </xf>
    <xf numFmtId="0" fontId="12" fillId="0" borderId="0" xfId="4" applyFont="1" applyAlignment="1">
      <alignment vertical="center" wrapText="1"/>
    </xf>
    <xf numFmtId="0" fontId="0" fillId="4" borderId="17" xfId="2" applyFont="1" applyFill="1" applyBorder="1" applyAlignment="1" applyProtection="1">
      <alignment shrinkToFit="1"/>
      <protection locked="0"/>
    </xf>
    <xf numFmtId="49" fontId="11" fillId="4" borderId="17" xfId="1" applyNumberFormat="1" applyFont="1" applyFill="1" applyBorder="1" applyAlignment="1" applyProtection="1">
      <alignment horizontal="center" vertical="center"/>
      <protection locked="0"/>
    </xf>
    <xf numFmtId="0" fontId="21" fillId="3" borderId="27" xfId="1" applyFont="1" applyFill="1" applyBorder="1" applyAlignment="1" applyProtection="1">
      <alignment horizontal="center" vertical="center" wrapText="1"/>
      <protection hidden="1"/>
    </xf>
    <xf numFmtId="0" fontId="21" fillId="3" borderId="31" xfId="1" applyFont="1" applyFill="1" applyBorder="1" applyAlignment="1" applyProtection="1">
      <alignment horizontal="center" vertical="center" wrapText="1"/>
      <protection hidden="1"/>
    </xf>
    <xf numFmtId="0" fontId="21" fillId="2" borderId="50" xfId="1" applyFont="1" applyFill="1" applyBorder="1" applyAlignment="1" applyProtection="1">
      <alignment horizontal="center" vertical="center"/>
      <protection hidden="1"/>
    </xf>
    <xf numFmtId="0" fontId="21" fillId="2" borderId="51" xfId="1" applyFont="1" applyFill="1" applyBorder="1" applyAlignment="1" applyProtection="1">
      <alignment horizontal="center" vertical="center"/>
      <protection hidden="1"/>
    </xf>
    <xf numFmtId="0" fontId="21" fillId="2" borderId="52" xfId="1" applyFont="1" applyFill="1" applyBorder="1" applyAlignment="1" applyProtection="1">
      <alignment horizontal="center" vertical="center"/>
      <protection hidden="1"/>
    </xf>
    <xf numFmtId="0" fontId="21" fillId="2" borderId="27" xfId="1" applyFont="1" applyFill="1" applyBorder="1" applyAlignment="1" applyProtection="1">
      <alignment horizontal="center" vertical="center" wrapText="1"/>
      <protection hidden="1"/>
    </xf>
    <xf numFmtId="0" fontId="21" fillId="2" borderId="31" xfId="1" applyFont="1" applyFill="1" applyBorder="1" applyAlignment="1" applyProtection="1">
      <alignment horizontal="center" vertical="center" wrapText="1"/>
      <protection hidden="1"/>
    </xf>
    <xf numFmtId="0" fontId="21" fillId="2" borderId="30" xfId="1" applyFont="1" applyFill="1" applyBorder="1" applyAlignment="1" applyProtection="1">
      <alignment horizontal="center" vertical="center"/>
      <protection hidden="1"/>
    </xf>
    <xf numFmtId="0" fontId="21" fillId="2" borderId="2" xfId="1" applyFont="1" applyFill="1" applyBorder="1" applyAlignment="1" applyProtection="1">
      <alignment horizontal="center" vertical="center"/>
      <protection hidden="1"/>
    </xf>
    <xf numFmtId="0" fontId="21" fillId="2" borderId="29" xfId="1" applyFont="1" applyFill="1" applyBorder="1" applyAlignment="1" applyProtection="1">
      <alignment horizontal="center" vertical="center"/>
      <protection hidden="1"/>
    </xf>
    <xf numFmtId="0" fontId="21" fillId="3" borderId="54" xfId="1" applyFont="1" applyFill="1" applyBorder="1" applyAlignment="1" applyProtection="1">
      <alignment horizontal="center" vertical="center" wrapText="1"/>
      <protection hidden="1"/>
    </xf>
    <xf numFmtId="0" fontId="21" fillId="3" borderId="79" xfId="1" applyFont="1" applyFill="1" applyBorder="1" applyAlignment="1" applyProtection="1">
      <alignment horizontal="center" vertical="center" wrapText="1"/>
      <protection hidden="1"/>
    </xf>
    <xf numFmtId="0" fontId="21" fillId="2" borderId="28" xfId="1" applyFont="1" applyFill="1" applyBorder="1" applyAlignment="1" applyProtection="1">
      <alignment horizontal="center" vertical="center"/>
      <protection hidden="1"/>
    </xf>
    <xf numFmtId="0" fontId="21" fillId="2" borderId="31" xfId="1" applyFont="1" applyFill="1" applyBorder="1" applyAlignment="1" applyProtection="1">
      <alignment horizontal="center" vertical="center"/>
      <protection hidden="1"/>
    </xf>
    <xf numFmtId="0" fontId="21" fillId="2" borderId="29" xfId="1" applyFont="1" applyFill="1" applyBorder="1" applyAlignment="1" applyProtection="1">
      <alignment horizontal="center" vertical="center" wrapText="1"/>
      <protection hidden="1"/>
    </xf>
    <xf numFmtId="0" fontId="21" fillId="3" borderId="28" xfId="1" applyFont="1" applyFill="1" applyBorder="1" applyAlignment="1" applyProtection="1">
      <alignment horizontal="center" vertical="center" wrapText="1"/>
      <protection hidden="1"/>
    </xf>
    <xf numFmtId="0" fontId="21" fillId="2" borderId="27" xfId="1" applyFont="1" applyFill="1" applyBorder="1" applyAlignment="1" applyProtection="1">
      <alignment horizontal="center" vertical="center"/>
      <protection hidden="1"/>
    </xf>
    <xf numFmtId="180" fontId="0" fillId="4" borderId="32" xfId="0" applyNumberFormat="1" applyFill="1" applyBorder="1" applyAlignment="1" applyProtection="1">
      <alignment horizontal="left"/>
      <protection locked="0"/>
    </xf>
    <xf numFmtId="180" fontId="0" fillId="4" borderId="33" xfId="0" applyNumberFormat="1" applyFill="1" applyBorder="1" applyAlignment="1" applyProtection="1">
      <alignment horizontal="left"/>
      <protection locked="0"/>
    </xf>
    <xf numFmtId="180" fontId="0" fillId="4" borderId="34" xfId="0" applyNumberFormat="1" applyFill="1" applyBorder="1" applyAlignment="1" applyProtection="1">
      <alignment horizontal="left"/>
      <protection locked="0"/>
    </xf>
    <xf numFmtId="0" fontId="0" fillId="4" borderId="32" xfId="0" applyFill="1" applyBorder="1" applyAlignment="1" applyProtection="1">
      <protection locked="0"/>
    </xf>
    <xf numFmtId="0" fontId="0" fillId="4" borderId="33" xfId="0" applyFill="1" applyBorder="1" applyAlignment="1" applyProtection="1">
      <protection locked="0"/>
    </xf>
    <xf numFmtId="0" fontId="0" fillId="4" borderId="34" xfId="0" applyFill="1" applyBorder="1" applyAlignment="1" applyProtection="1">
      <protection locked="0"/>
    </xf>
    <xf numFmtId="176" fontId="0" fillId="4" borderId="32" xfId="0" applyNumberFormat="1" applyFill="1" applyBorder="1" applyAlignment="1" applyProtection="1">
      <alignment horizontal="left"/>
      <protection locked="0"/>
    </xf>
    <xf numFmtId="176" fontId="0" fillId="4" borderId="33" xfId="0" applyNumberFormat="1" applyFill="1" applyBorder="1" applyAlignment="1" applyProtection="1">
      <alignment horizontal="left"/>
      <protection locked="0"/>
    </xf>
    <xf numFmtId="176" fontId="0" fillId="4" borderId="34" xfId="0" applyNumberFormat="1" applyFill="1" applyBorder="1" applyAlignment="1" applyProtection="1">
      <alignment horizontal="left"/>
      <protection locked="0"/>
    </xf>
    <xf numFmtId="0" fontId="26" fillId="0" borderId="3" xfId="3" applyFont="1" applyBorder="1" applyAlignment="1" applyProtection="1">
      <alignment horizontal="center" vertical="center"/>
    </xf>
    <xf numFmtId="0" fontId="26" fillId="0" borderId="4" xfId="3" applyFont="1" applyBorder="1" applyAlignment="1" applyProtection="1">
      <alignment horizontal="center" vertical="center"/>
    </xf>
    <xf numFmtId="0" fontId="26" fillId="0" borderId="5" xfId="3" applyFont="1" applyBorder="1" applyAlignment="1" applyProtection="1">
      <alignment horizontal="center" vertical="center"/>
    </xf>
    <xf numFmtId="0" fontId="26" fillId="0" borderId="17" xfId="3" applyFont="1" applyBorder="1" applyAlignment="1" applyProtection="1">
      <alignment horizontal="center" vertical="center"/>
    </xf>
    <xf numFmtId="0" fontId="16" fillId="0" borderId="24" xfId="3" applyFont="1" applyFill="1" applyBorder="1" applyAlignment="1" applyProtection="1">
      <alignment horizontal="center" shrinkToFit="1"/>
    </xf>
    <xf numFmtId="0" fontId="16" fillId="0" borderId="10" xfId="3" applyFont="1" applyFill="1" applyBorder="1" applyAlignment="1" applyProtection="1">
      <alignment horizontal="center" shrinkToFit="1"/>
    </xf>
    <xf numFmtId="0" fontId="16" fillId="0" borderId="11" xfId="3" applyFont="1" applyFill="1" applyBorder="1" applyAlignment="1" applyProtection="1">
      <alignment horizontal="center" shrinkToFit="1"/>
    </xf>
    <xf numFmtId="0" fontId="16" fillId="0" borderId="21" xfId="3" applyFont="1" applyFill="1" applyBorder="1" applyAlignment="1" applyProtection="1">
      <alignment horizontal="center" shrinkToFit="1"/>
    </xf>
    <xf numFmtId="0" fontId="16" fillId="0" borderId="22" xfId="3" applyFont="1" applyFill="1" applyBorder="1" applyAlignment="1" applyProtection="1">
      <alignment horizontal="center" shrinkToFit="1"/>
    </xf>
    <xf numFmtId="0" fontId="16" fillId="0" borderId="23" xfId="3" applyFont="1" applyFill="1" applyBorder="1" applyAlignment="1" applyProtection="1">
      <alignment horizontal="center" shrinkToFit="1"/>
    </xf>
    <xf numFmtId="0" fontId="16" fillId="0" borderId="13" xfId="3" applyFont="1" applyFill="1" applyBorder="1" applyAlignment="1" applyProtection="1">
      <alignment horizontal="center" vertical="center" shrinkToFit="1"/>
    </xf>
    <xf numFmtId="0" fontId="16" fillId="0" borderId="14" xfId="3" applyFont="1" applyFill="1" applyBorder="1" applyAlignment="1" applyProtection="1">
      <alignment horizontal="center" vertical="center" shrinkToFit="1"/>
    </xf>
    <xf numFmtId="0" fontId="16" fillId="0" borderId="15" xfId="3" applyFont="1" applyFill="1" applyBorder="1" applyAlignment="1" applyProtection="1">
      <alignment horizontal="center" vertical="center" shrinkToFit="1"/>
    </xf>
    <xf numFmtId="0" fontId="16" fillId="0" borderId="25" xfId="3" applyFont="1" applyFill="1" applyBorder="1" applyAlignment="1" applyProtection="1">
      <alignment horizontal="center" vertical="center" shrinkToFit="1"/>
    </xf>
    <xf numFmtId="0" fontId="16" fillId="0" borderId="0" xfId="3" applyFont="1" applyFill="1" applyBorder="1" applyAlignment="1" applyProtection="1">
      <alignment horizontal="center" vertical="center" shrinkToFit="1"/>
    </xf>
    <xf numFmtId="0" fontId="16" fillId="0" borderId="26" xfId="3" applyFont="1" applyFill="1" applyBorder="1" applyAlignment="1" applyProtection="1">
      <alignment horizontal="center" vertical="center" shrinkToFit="1"/>
    </xf>
    <xf numFmtId="0" fontId="16" fillId="0" borderId="16" xfId="3" applyFont="1" applyFill="1" applyBorder="1" applyAlignment="1" applyProtection="1">
      <alignment horizontal="center" vertical="center" shrinkToFit="1"/>
    </xf>
    <xf numFmtId="0" fontId="16" fillId="0" borderId="1" xfId="3" applyFont="1" applyFill="1" applyBorder="1" applyAlignment="1" applyProtection="1">
      <alignment horizontal="center" vertical="center" shrinkToFit="1"/>
    </xf>
    <xf numFmtId="0" fontId="16" fillId="0" borderId="12" xfId="3" applyFont="1" applyFill="1" applyBorder="1" applyAlignment="1" applyProtection="1">
      <alignment horizontal="center" vertical="center" shrinkToFit="1"/>
    </xf>
    <xf numFmtId="0" fontId="11" fillId="0" borderId="3" xfId="3" applyNumberFormat="1" applyFont="1" applyBorder="1" applyAlignment="1" applyProtection="1">
      <alignment horizontal="center"/>
    </xf>
    <xf numFmtId="0" fontId="11" fillId="0" borderId="5" xfId="3" applyNumberFormat="1" applyFont="1" applyBorder="1" applyAlignment="1" applyProtection="1">
      <alignment horizontal="center"/>
    </xf>
    <xf numFmtId="0" fontId="16" fillId="0" borderId="4" xfId="3" applyFont="1" applyBorder="1" applyAlignment="1" applyProtection="1">
      <alignment horizontal="center" vertical="center"/>
    </xf>
    <xf numFmtId="0" fontId="4" fillId="0" borderId="16" xfId="3" applyFont="1" applyBorder="1" applyAlignment="1" applyProtection="1">
      <alignment horizontal="left" vertical="center" shrinkToFit="1"/>
      <protection locked="0"/>
    </xf>
    <xf numFmtId="0" fontId="4" fillId="0" borderId="1" xfId="3" applyFont="1" applyBorder="1" applyAlignment="1" applyProtection="1">
      <alignment horizontal="left" vertical="center" shrinkToFit="1"/>
      <protection locked="0"/>
    </xf>
    <xf numFmtId="0" fontId="4" fillId="0" borderId="12" xfId="3" applyFont="1" applyBorder="1" applyAlignment="1" applyProtection="1">
      <alignment horizontal="left" vertical="center" shrinkToFit="1"/>
      <protection locked="0"/>
    </xf>
    <xf numFmtId="0" fontId="4" fillId="0" borderId="24" xfId="3" applyFont="1" applyFill="1" applyBorder="1" applyAlignment="1" applyProtection="1">
      <alignment horizontal="left" vertical="center" shrinkToFit="1"/>
    </xf>
    <xf numFmtId="0" fontId="4" fillId="0" borderId="11" xfId="3" applyFont="1" applyFill="1" applyBorder="1" applyAlignment="1" applyProtection="1">
      <alignment horizontal="left" vertical="center" shrinkToFit="1"/>
    </xf>
    <xf numFmtId="0" fontId="4" fillId="0" borderId="25" xfId="3" applyFont="1" applyFill="1" applyBorder="1" applyAlignment="1" applyProtection="1">
      <alignment horizontal="left" vertical="center" shrinkToFit="1"/>
    </xf>
    <xf numFmtId="0" fontId="4" fillId="0" borderId="26" xfId="3" applyFont="1" applyFill="1" applyBorder="1" applyAlignment="1" applyProtection="1">
      <alignment horizontal="left" vertical="center" shrinkToFit="1"/>
    </xf>
    <xf numFmtId="0" fontId="4" fillId="0" borderId="25" xfId="3" applyFont="1" applyFill="1" applyBorder="1" applyAlignment="1" applyProtection="1">
      <alignment horizontal="left" vertical="center" shrinkToFit="1"/>
      <protection locked="0"/>
    </xf>
    <xf numFmtId="0" fontId="4" fillId="0" borderId="26" xfId="3" applyFont="1" applyFill="1" applyBorder="1" applyAlignment="1" applyProtection="1">
      <alignment horizontal="left" vertical="center" shrinkToFit="1"/>
      <protection locked="0"/>
    </xf>
    <xf numFmtId="0" fontId="4" fillId="0" borderId="16" xfId="3" applyFont="1" applyFill="1" applyBorder="1" applyAlignment="1" applyProtection="1">
      <alignment horizontal="left" vertical="center" shrinkToFit="1"/>
      <protection locked="0"/>
    </xf>
    <xf numFmtId="0" fontId="4" fillId="0" borderId="12" xfId="3" applyFont="1" applyFill="1" applyBorder="1" applyAlignment="1" applyProtection="1">
      <alignment horizontal="left" vertical="center" shrinkToFit="1"/>
      <protection locked="0"/>
    </xf>
    <xf numFmtId="0" fontId="16" fillId="0" borderId="3" xfId="3" applyFont="1" applyFill="1" applyBorder="1" applyAlignment="1" applyProtection="1">
      <alignment horizontal="center" vertical="center" shrinkToFit="1"/>
      <protection locked="0"/>
    </xf>
    <xf numFmtId="0" fontId="16" fillId="0" borderId="4" xfId="3" applyFont="1" applyFill="1" applyBorder="1" applyAlignment="1" applyProtection="1">
      <alignment horizontal="center" vertical="center" shrinkToFit="1"/>
      <protection locked="0"/>
    </xf>
    <xf numFmtId="0" fontId="4" fillId="0" borderId="4" xfId="3" applyFont="1" applyBorder="1" applyAlignment="1" applyProtection="1">
      <alignment horizontal="center" vertical="center"/>
    </xf>
    <xf numFmtId="0" fontId="16" fillId="0" borderId="4" xfId="3" applyFont="1" applyFill="1" applyBorder="1" applyAlignment="1" applyProtection="1">
      <alignment horizontal="center" vertical="center" shrinkToFit="1"/>
    </xf>
    <xf numFmtId="0" fontId="16" fillId="0" borderId="5" xfId="3" applyFont="1" applyFill="1" applyBorder="1" applyAlignment="1" applyProtection="1">
      <alignment horizontal="center" vertical="center" shrinkToFit="1"/>
      <protection locked="0"/>
    </xf>
    <xf numFmtId="0" fontId="4" fillId="0" borderId="0" xfId="3" applyFont="1" applyFill="1" applyBorder="1" applyAlignment="1" applyProtection="1">
      <alignment horizontal="left" vertical="center" shrinkToFit="1"/>
    </xf>
    <xf numFmtId="0" fontId="16" fillId="0" borderId="16" xfId="3" applyFont="1" applyBorder="1" applyAlignment="1" applyProtection="1">
      <alignment horizontal="left" vertical="center"/>
      <protection locked="0"/>
    </xf>
    <xf numFmtId="0" fontId="16" fillId="0" borderId="12" xfId="3" applyFont="1" applyBorder="1" applyAlignment="1" applyProtection="1">
      <alignment horizontal="left" vertical="center"/>
      <protection locked="0"/>
    </xf>
    <xf numFmtId="0" fontId="4" fillId="0" borderId="0" xfId="3" applyFont="1" applyFill="1" applyBorder="1" applyAlignment="1" applyProtection="1">
      <alignment horizontal="left" vertical="center" shrinkToFit="1"/>
      <protection locked="0"/>
    </xf>
    <xf numFmtId="0" fontId="16" fillId="0" borderId="1" xfId="3" applyFont="1" applyBorder="1" applyAlignment="1" applyProtection="1">
      <alignment horizontal="left" vertical="center"/>
      <protection locked="0"/>
    </xf>
    <xf numFmtId="0" fontId="4" fillId="0" borderId="26" xfId="3" applyFont="1" applyBorder="1" applyAlignment="1" applyProtection="1">
      <alignment horizontal="left" vertical="center" shrinkToFit="1"/>
    </xf>
    <xf numFmtId="176" fontId="16" fillId="0" borderId="13" xfId="3" applyNumberFormat="1" applyFont="1" applyFill="1" applyBorder="1" applyAlignment="1" applyProtection="1">
      <alignment horizontal="right" vertical="center" shrinkToFit="1"/>
    </xf>
    <xf numFmtId="176" fontId="16" fillId="0" borderId="15" xfId="3" applyNumberFormat="1" applyFont="1" applyFill="1" applyBorder="1" applyAlignment="1" applyProtection="1">
      <alignment horizontal="right" vertical="center" shrinkToFit="1"/>
    </xf>
    <xf numFmtId="176" fontId="16" fillId="0" borderId="25" xfId="3" applyNumberFormat="1" applyFont="1" applyFill="1" applyBorder="1" applyAlignment="1" applyProtection="1">
      <alignment horizontal="right" vertical="center" shrinkToFit="1"/>
    </xf>
    <xf numFmtId="176" fontId="16" fillId="0" borderId="26" xfId="3" applyNumberFormat="1" applyFont="1" applyFill="1" applyBorder="1" applyAlignment="1" applyProtection="1">
      <alignment horizontal="right" vertical="center" shrinkToFit="1"/>
    </xf>
    <xf numFmtId="176" fontId="16" fillId="0" borderId="16" xfId="3" applyNumberFormat="1" applyFont="1" applyFill="1" applyBorder="1" applyAlignment="1" applyProtection="1">
      <alignment horizontal="right" vertical="center" shrinkToFit="1"/>
    </xf>
    <xf numFmtId="176" fontId="16" fillId="0" borderId="12" xfId="3" applyNumberFormat="1" applyFont="1" applyFill="1" applyBorder="1" applyAlignment="1" applyProtection="1">
      <alignment horizontal="right" vertical="center" shrinkToFit="1"/>
    </xf>
    <xf numFmtId="176" fontId="16" fillId="0" borderId="24" xfId="3" applyNumberFormat="1" applyFont="1" applyFill="1" applyBorder="1" applyAlignment="1" applyProtection="1">
      <alignment horizontal="right" vertical="center" shrinkToFit="1"/>
    </xf>
    <xf numFmtId="176" fontId="16" fillId="0" borderId="11" xfId="3" applyNumberFormat="1" applyFont="1" applyFill="1" applyBorder="1" applyAlignment="1" applyProtection="1">
      <alignment horizontal="right" vertical="center" shrinkToFit="1"/>
    </xf>
    <xf numFmtId="176" fontId="16" fillId="0" borderId="21" xfId="3" applyNumberFormat="1" applyFont="1" applyFill="1" applyBorder="1" applyAlignment="1" applyProtection="1">
      <alignment horizontal="right" vertical="center" shrinkToFit="1"/>
    </xf>
    <xf numFmtId="176" fontId="16" fillId="0" borderId="23" xfId="3" applyNumberFormat="1" applyFont="1" applyFill="1" applyBorder="1" applyAlignment="1" applyProtection="1">
      <alignment horizontal="right" vertical="center" shrinkToFit="1"/>
    </xf>
    <xf numFmtId="0" fontId="11" fillId="0" borderId="13" xfId="3" applyFont="1" applyBorder="1" applyAlignment="1" applyProtection="1">
      <alignment horizontal="left" vertical="center" shrinkToFit="1"/>
    </xf>
    <xf numFmtId="0" fontId="11" fillId="0" borderId="14" xfId="3" applyFont="1" applyBorder="1" applyAlignment="1" applyProtection="1">
      <alignment horizontal="left" vertical="center" shrinkToFit="1"/>
    </xf>
    <xf numFmtId="0" fontId="11" fillId="0" borderId="14" xfId="3" applyFont="1" applyFill="1" applyBorder="1" applyAlignment="1" applyProtection="1">
      <alignment horizontal="left" shrinkToFit="1"/>
      <protection locked="0"/>
    </xf>
    <xf numFmtId="0" fontId="11" fillId="0" borderId="15" xfId="3" applyFont="1" applyFill="1" applyBorder="1" applyAlignment="1" applyProtection="1">
      <alignment horizontal="left" shrinkToFit="1"/>
      <protection locked="0"/>
    </xf>
    <xf numFmtId="0" fontId="16" fillId="0" borderId="13" xfId="3" applyFont="1" applyBorder="1" applyAlignment="1" applyProtection="1">
      <alignment horizontal="right" vertical="center" shrinkToFit="1"/>
    </xf>
    <xf numFmtId="0" fontId="16" fillId="0" borderId="25" xfId="3" applyFont="1" applyBorder="1" applyAlignment="1" applyProtection="1">
      <alignment horizontal="right" vertical="center" shrinkToFit="1"/>
    </xf>
    <xf numFmtId="0" fontId="16" fillId="0" borderId="16" xfId="3" applyFont="1" applyBorder="1" applyAlignment="1" applyProtection="1">
      <alignment horizontal="right" vertical="center" shrinkToFit="1"/>
    </xf>
    <xf numFmtId="0" fontId="16" fillId="0" borderId="14" xfId="3" applyFont="1" applyBorder="1" applyAlignment="1" applyProtection="1">
      <alignment horizontal="center" vertical="center" shrinkToFit="1"/>
    </xf>
    <xf numFmtId="0" fontId="16" fillId="0" borderId="0" xfId="3" applyFont="1" applyBorder="1" applyAlignment="1" applyProtection="1">
      <alignment horizontal="center" vertical="center" shrinkToFit="1"/>
    </xf>
    <xf numFmtId="0" fontId="16" fillId="0" borderId="1" xfId="3" applyFont="1" applyBorder="1" applyAlignment="1" applyProtection="1">
      <alignment horizontal="center" vertical="center" shrinkToFit="1"/>
    </xf>
    <xf numFmtId="0" fontId="4" fillId="0" borderId="25" xfId="3" applyFont="1" applyBorder="1" applyAlignment="1" applyProtection="1">
      <alignment horizontal="left" vertical="center" shrinkToFit="1"/>
      <protection locked="0"/>
    </xf>
    <xf numFmtId="0" fontId="4" fillId="0" borderId="26" xfId="3" applyFont="1" applyBorder="1" applyAlignment="1" applyProtection="1">
      <alignment horizontal="left" vertical="center" shrinkToFit="1"/>
      <protection locked="0"/>
    </xf>
    <xf numFmtId="0" fontId="4" fillId="0" borderId="0" xfId="3" applyFont="1" applyAlignment="1" applyProtection="1">
      <alignment horizontal="left" vertical="center" shrinkToFit="1"/>
      <protection locked="0"/>
    </xf>
    <xf numFmtId="178" fontId="16" fillId="0" borderId="13" xfId="3" applyNumberFormat="1" applyFont="1" applyFill="1" applyBorder="1" applyAlignment="1" applyProtection="1">
      <alignment horizontal="center" vertical="center" shrinkToFit="1"/>
    </xf>
    <xf numFmtId="178" fontId="16" fillId="0" borderId="15" xfId="3" applyNumberFormat="1" applyFont="1" applyFill="1" applyBorder="1" applyAlignment="1" applyProtection="1">
      <alignment horizontal="center" vertical="center" shrinkToFit="1"/>
    </xf>
    <xf numFmtId="178" fontId="16" fillId="0" borderId="25" xfId="3" applyNumberFormat="1" applyFont="1" applyFill="1" applyBorder="1" applyAlignment="1" applyProtection="1">
      <alignment horizontal="center" vertical="center" shrinkToFit="1"/>
    </xf>
    <xf numFmtId="178" fontId="16" fillId="0" borderId="26" xfId="3" applyNumberFormat="1" applyFont="1" applyFill="1" applyBorder="1" applyAlignment="1" applyProtection="1">
      <alignment horizontal="center" vertical="center" shrinkToFit="1"/>
    </xf>
    <xf numFmtId="178" fontId="16" fillId="0" borderId="16" xfId="3" applyNumberFormat="1" applyFont="1" applyFill="1" applyBorder="1" applyAlignment="1" applyProtection="1">
      <alignment horizontal="center" vertical="center" shrinkToFit="1"/>
    </xf>
    <xf numFmtId="178" fontId="16" fillId="0" borderId="12" xfId="3" applyNumberFormat="1" applyFont="1" applyFill="1" applyBorder="1" applyAlignment="1" applyProtection="1">
      <alignment horizontal="center" vertical="center" shrinkToFit="1"/>
    </xf>
    <xf numFmtId="179" fontId="16" fillId="0" borderId="35" xfId="3" applyNumberFormat="1" applyFont="1" applyFill="1" applyBorder="1" applyAlignment="1" applyProtection="1">
      <alignment horizontal="center" vertical="center" shrinkToFit="1"/>
    </xf>
    <xf numFmtId="179" fontId="16" fillId="0" borderId="4" xfId="3" applyNumberFormat="1" applyFont="1" applyFill="1" applyBorder="1" applyAlignment="1" applyProtection="1">
      <alignment horizontal="center" vertical="center" shrinkToFit="1"/>
    </xf>
    <xf numFmtId="179" fontId="16" fillId="0" borderId="5" xfId="3" applyNumberFormat="1" applyFont="1" applyFill="1" applyBorder="1" applyAlignment="1" applyProtection="1">
      <alignment horizontal="center" vertical="center" shrinkToFit="1"/>
    </xf>
    <xf numFmtId="0" fontId="16" fillId="0" borderId="13" xfId="3" applyFont="1" applyBorder="1" applyAlignment="1" applyProtection="1">
      <alignment horizontal="center" vertical="center" shrinkToFit="1"/>
    </xf>
    <xf numFmtId="0" fontId="16" fillId="0" borderId="25" xfId="3" applyFont="1" applyBorder="1" applyAlignment="1" applyProtection="1">
      <alignment horizontal="center" vertical="center" shrinkToFit="1"/>
    </xf>
    <xf numFmtId="0" fontId="16" fillId="0" borderId="16" xfId="3" applyFont="1" applyBorder="1" applyAlignment="1" applyProtection="1">
      <alignment horizontal="center" vertical="center" shrinkToFit="1"/>
    </xf>
    <xf numFmtId="176" fontId="16" fillId="0" borderId="24" xfId="3" applyNumberFormat="1" applyFont="1" applyFill="1" applyBorder="1" applyAlignment="1" applyProtection="1">
      <alignment horizontal="center" vertical="center" shrinkToFit="1"/>
    </xf>
    <xf numFmtId="176" fontId="16" fillId="0" borderId="10" xfId="3" applyNumberFormat="1" applyFont="1" applyFill="1" applyBorder="1" applyAlignment="1" applyProtection="1">
      <alignment horizontal="center" vertical="center" shrinkToFit="1"/>
    </xf>
    <xf numFmtId="176" fontId="16" fillId="0" borderId="11" xfId="3" applyNumberFormat="1" applyFont="1" applyFill="1" applyBorder="1" applyAlignment="1" applyProtection="1">
      <alignment horizontal="center" vertical="center" shrinkToFit="1"/>
    </xf>
    <xf numFmtId="176" fontId="16" fillId="0" borderId="25" xfId="3" applyNumberFormat="1" applyFont="1" applyFill="1" applyBorder="1" applyAlignment="1" applyProtection="1">
      <alignment horizontal="center" vertical="center" shrinkToFit="1"/>
    </xf>
    <xf numFmtId="176" fontId="16" fillId="0" borderId="0" xfId="3" applyNumberFormat="1" applyFont="1" applyFill="1" applyBorder="1" applyAlignment="1" applyProtection="1">
      <alignment horizontal="center" vertical="center" shrinkToFit="1"/>
    </xf>
    <xf numFmtId="176" fontId="16" fillId="0" borderId="26" xfId="3" applyNumberFormat="1" applyFont="1" applyFill="1" applyBorder="1" applyAlignment="1" applyProtection="1">
      <alignment horizontal="center" vertical="center" shrinkToFit="1"/>
    </xf>
    <xf numFmtId="176" fontId="16" fillId="0" borderId="21" xfId="3" applyNumberFormat="1" applyFont="1" applyFill="1" applyBorder="1" applyAlignment="1" applyProtection="1">
      <alignment horizontal="center" vertical="center" shrinkToFit="1"/>
    </xf>
    <xf numFmtId="176" fontId="16" fillId="0" borderId="22" xfId="3" applyNumberFormat="1" applyFont="1" applyFill="1" applyBorder="1" applyAlignment="1" applyProtection="1">
      <alignment horizontal="center" vertical="center" shrinkToFit="1"/>
    </xf>
    <xf numFmtId="176" fontId="16" fillId="0" borderId="23" xfId="3" applyNumberFormat="1" applyFont="1" applyFill="1" applyBorder="1" applyAlignment="1" applyProtection="1">
      <alignment horizontal="center" vertical="center" shrinkToFit="1"/>
    </xf>
    <xf numFmtId="176" fontId="16" fillId="0" borderId="24" xfId="3" applyNumberFormat="1" applyFont="1" applyFill="1" applyBorder="1" applyAlignment="1" applyProtection="1">
      <alignment horizontal="center" vertical="center" shrinkToFit="1"/>
      <protection locked="0"/>
    </xf>
    <xf numFmtId="176" fontId="16" fillId="0" borderId="11" xfId="3" applyNumberFormat="1" applyFont="1" applyFill="1" applyBorder="1" applyAlignment="1" applyProtection="1">
      <alignment horizontal="center" vertical="center" shrinkToFit="1"/>
      <protection locked="0"/>
    </xf>
    <xf numFmtId="176" fontId="16" fillId="0" borderId="25" xfId="3" applyNumberFormat="1" applyFont="1" applyFill="1" applyBorder="1" applyAlignment="1" applyProtection="1">
      <alignment horizontal="center" vertical="center" shrinkToFit="1"/>
      <protection locked="0"/>
    </xf>
    <xf numFmtId="176" fontId="16" fillId="0" borderId="26" xfId="3" applyNumberFormat="1" applyFont="1" applyFill="1" applyBorder="1" applyAlignment="1" applyProtection="1">
      <alignment horizontal="center" vertical="center" shrinkToFit="1"/>
      <protection locked="0"/>
    </xf>
    <xf numFmtId="176" fontId="16" fillId="0" borderId="21" xfId="3" applyNumberFormat="1" applyFont="1" applyFill="1" applyBorder="1" applyAlignment="1" applyProtection="1">
      <alignment horizontal="center" vertical="center" shrinkToFit="1"/>
      <protection locked="0"/>
    </xf>
    <xf numFmtId="176" fontId="16" fillId="0" borderId="23" xfId="3" applyNumberFormat="1" applyFont="1" applyFill="1" applyBorder="1" applyAlignment="1" applyProtection="1">
      <alignment horizontal="center" vertical="center" shrinkToFit="1"/>
      <protection locked="0"/>
    </xf>
    <xf numFmtId="176" fontId="16" fillId="0" borderId="3" xfId="3" applyNumberFormat="1" applyFont="1" applyFill="1" applyBorder="1" applyAlignment="1" applyProtection="1">
      <alignment horizontal="right" vertical="center" shrinkToFit="1"/>
    </xf>
    <xf numFmtId="176" fontId="16" fillId="0" borderId="4" xfId="3" applyNumberFormat="1" applyFont="1" applyFill="1" applyBorder="1" applyAlignment="1" applyProtection="1">
      <alignment horizontal="right" vertical="center" shrinkToFit="1"/>
    </xf>
    <xf numFmtId="176" fontId="16" fillId="0" borderId="41" xfId="3" applyNumberFormat="1" applyFont="1" applyFill="1" applyBorder="1" applyAlignment="1" applyProtection="1">
      <alignment horizontal="right" vertical="center" shrinkToFit="1"/>
    </xf>
    <xf numFmtId="0" fontId="11" fillId="0" borderId="24" xfId="3" applyFont="1" applyBorder="1" applyAlignment="1" applyProtection="1">
      <alignment horizontal="left" vertical="center" shrinkToFit="1"/>
    </xf>
    <xf numFmtId="0" fontId="11" fillId="0" borderId="10" xfId="3" applyFont="1" applyBorder="1" applyAlignment="1" applyProtection="1">
      <alignment horizontal="left" vertical="center" shrinkToFit="1"/>
    </xf>
    <xf numFmtId="0" fontId="4" fillId="0" borderId="19" xfId="3" applyFont="1" applyBorder="1" applyAlignment="1" applyProtection="1">
      <alignment horizontal="center" vertical="center"/>
    </xf>
    <xf numFmtId="0" fontId="4" fillId="0" borderId="36" xfId="3" applyFont="1" applyBorder="1" applyAlignment="1" applyProtection="1">
      <alignment horizontal="center" vertical="center"/>
    </xf>
    <xf numFmtId="0" fontId="4" fillId="0" borderId="18" xfId="3" applyFont="1" applyBorder="1" applyAlignment="1" applyProtection="1">
      <alignment horizontal="center" vertical="center"/>
    </xf>
    <xf numFmtId="0" fontId="17" fillId="0" borderId="0" xfId="3" applyFont="1" applyAlignment="1" applyProtection="1">
      <alignment horizontal="center" vertical="top"/>
    </xf>
    <xf numFmtId="0" fontId="16" fillId="0" borderId="0" xfId="3" applyFont="1" applyAlignment="1" applyProtection="1"/>
    <xf numFmtId="0" fontId="4" fillId="0" borderId="24" xfId="3" applyFont="1" applyBorder="1" applyAlignment="1" applyProtection="1">
      <alignment horizontal="center"/>
    </xf>
    <xf numFmtId="0" fontId="4" fillId="0" borderId="11" xfId="3" applyFont="1" applyBorder="1" applyAlignment="1" applyProtection="1">
      <alignment horizontal="center"/>
    </xf>
    <xf numFmtId="176" fontId="16" fillId="0" borderId="0" xfId="3" applyNumberFormat="1" applyFont="1" applyBorder="1" applyAlignment="1" applyProtection="1">
      <alignment horizontal="left" wrapText="1" indent="1"/>
    </xf>
    <xf numFmtId="0" fontId="16" fillId="0" borderId="0" xfId="3" applyFont="1" applyBorder="1" applyAlignment="1" applyProtection="1">
      <alignment horizontal="left" wrapText="1" indent="1"/>
    </xf>
    <xf numFmtId="0" fontId="16" fillId="0" borderId="1" xfId="3" applyFont="1" applyBorder="1" applyAlignment="1" applyProtection="1">
      <alignment horizontal="left" wrapText="1" indent="1"/>
    </xf>
    <xf numFmtId="176" fontId="16" fillId="0" borderId="0" xfId="3" applyNumberFormat="1" applyFont="1" applyAlignment="1" applyProtection="1">
      <alignment horizontal="center" vertical="center" shrinkToFit="1"/>
    </xf>
    <xf numFmtId="0" fontId="4" fillId="0" borderId="16" xfId="3" applyFont="1" applyBorder="1" applyAlignment="1" applyProtection="1">
      <alignment horizontal="center" vertical="center"/>
    </xf>
    <xf numFmtId="0" fontId="4" fillId="0" borderId="12" xfId="3" applyFont="1" applyBorder="1" applyAlignment="1" applyProtection="1">
      <alignment horizontal="center" vertical="center"/>
    </xf>
    <xf numFmtId="0" fontId="4" fillId="0" borderId="0" xfId="3" applyFont="1" applyAlignment="1" applyProtection="1">
      <alignment horizontal="distributed" vertical="top"/>
    </xf>
    <xf numFmtId="177" fontId="16" fillId="0" borderId="0" xfId="3" applyNumberFormat="1" applyFont="1" applyAlignment="1" applyProtection="1">
      <alignment horizontal="center" vertical="center"/>
    </xf>
    <xf numFmtId="176" fontId="16" fillId="0" borderId="10" xfId="3" applyNumberFormat="1" applyFont="1" applyBorder="1" applyAlignment="1" applyProtection="1">
      <alignment horizontal="center"/>
    </xf>
    <xf numFmtId="176" fontId="16" fillId="0" borderId="1" xfId="3" applyNumberFormat="1" applyFont="1" applyBorder="1" applyAlignment="1" applyProtection="1">
      <alignment horizontal="center"/>
    </xf>
    <xf numFmtId="0" fontId="16" fillId="0" borderId="10" xfId="3" applyFont="1" applyBorder="1" applyAlignment="1" applyProtection="1">
      <alignment horizontal="center"/>
    </xf>
    <xf numFmtId="0" fontId="16" fillId="0" borderId="1" xfId="3" applyFont="1" applyBorder="1" applyAlignment="1" applyProtection="1">
      <alignment horizontal="center"/>
    </xf>
    <xf numFmtId="0" fontId="4" fillId="0" borderId="11" xfId="3" applyFont="1" applyBorder="1" applyAlignment="1" applyProtection="1">
      <alignment horizontal="left" vertical="center" shrinkToFit="1"/>
    </xf>
    <xf numFmtId="0" fontId="4" fillId="0" borderId="10" xfId="3" applyFont="1" applyFill="1" applyBorder="1" applyAlignment="1" applyProtection="1">
      <alignment horizontal="left" vertical="center" shrinkToFit="1"/>
    </xf>
    <xf numFmtId="0" fontId="11" fillId="0" borderId="10" xfId="3" applyNumberFormat="1" applyFont="1" applyFill="1" applyBorder="1" applyAlignment="1" applyProtection="1">
      <alignment horizontal="left" vertical="center" shrinkToFit="1"/>
    </xf>
    <xf numFmtId="0" fontId="11" fillId="0" borderId="11" xfId="3" applyFont="1" applyBorder="1" applyAlignment="1" applyProtection="1">
      <alignment horizontal="left" vertical="center" shrinkToFit="1"/>
    </xf>
    <xf numFmtId="176" fontId="4" fillId="0" borderId="24" xfId="3" applyNumberFormat="1" applyFont="1" applyFill="1" applyBorder="1" applyAlignment="1" applyProtection="1">
      <alignment horizontal="center" vertical="center" shrinkToFit="1"/>
    </xf>
    <xf numFmtId="176" fontId="4" fillId="0" borderId="10" xfId="3" applyNumberFormat="1" applyFont="1" applyFill="1" applyBorder="1" applyAlignment="1" applyProtection="1">
      <alignment horizontal="center" vertical="center" shrinkToFit="1"/>
    </xf>
    <xf numFmtId="176" fontId="4" fillId="0" borderId="11" xfId="3" applyNumberFormat="1" applyFont="1" applyFill="1" applyBorder="1" applyAlignment="1" applyProtection="1">
      <alignment horizontal="center" vertical="center" shrinkToFit="1"/>
    </xf>
    <xf numFmtId="176" fontId="4" fillId="0" borderId="25" xfId="3" applyNumberFormat="1" applyFont="1" applyFill="1" applyBorder="1" applyAlignment="1" applyProtection="1">
      <alignment horizontal="center" vertical="center" shrinkToFit="1"/>
    </xf>
    <xf numFmtId="176" fontId="4" fillId="0" borderId="0" xfId="3" applyNumberFormat="1" applyFont="1" applyFill="1" applyBorder="1" applyAlignment="1" applyProtection="1">
      <alignment horizontal="center" vertical="center" shrinkToFit="1"/>
    </xf>
    <xf numFmtId="176" fontId="4" fillId="0" borderId="26" xfId="3" applyNumberFormat="1" applyFont="1" applyFill="1" applyBorder="1" applyAlignment="1" applyProtection="1">
      <alignment horizontal="center" vertical="center" shrinkToFit="1"/>
    </xf>
    <xf numFmtId="176" fontId="4" fillId="0" borderId="21" xfId="3" applyNumberFormat="1" applyFont="1" applyFill="1" applyBorder="1" applyAlignment="1" applyProtection="1">
      <alignment horizontal="center" vertical="center" shrinkToFit="1"/>
    </xf>
    <xf numFmtId="176" fontId="4" fillId="0" borderId="22" xfId="3" applyNumberFormat="1" applyFont="1" applyFill="1" applyBorder="1" applyAlignment="1" applyProtection="1">
      <alignment horizontal="center" vertical="center" shrinkToFit="1"/>
    </xf>
    <xf numFmtId="176" fontId="4" fillId="0" borderId="23" xfId="3" applyNumberFormat="1" applyFont="1" applyFill="1" applyBorder="1" applyAlignment="1" applyProtection="1">
      <alignment horizontal="center" vertical="center" shrinkToFit="1"/>
    </xf>
    <xf numFmtId="179" fontId="16" fillId="0" borderId="44" xfId="3" applyNumberFormat="1" applyFont="1" applyFill="1" applyBorder="1" applyAlignment="1" applyProtection="1">
      <alignment horizontal="center" vertical="center" shrinkToFit="1"/>
    </xf>
    <xf numFmtId="179" fontId="16" fillId="0" borderId="47" xfId="3" applyNumberFormat="1" applyFont="1" applyFill="1" applyBorder="1" applyAlignment="1" applyProtection="1">
      <alignment horizontal="center" vertical="center" shrinkToFit="1"/>
    </xf>
    <xf numFmtId="0" fontId="11" fillId="0" borderId="15" xfId="3" applyFont="1" applyBorder="1" applyAlignment="1" applyProtection="1">
      <alignment shrinkToFit="1"/>
      <protection locked="0"/>
    </xf>
    <xf numFmtId="176" fontId="16" fillId="0" borderId="0" xfId="3" applyNumberFormat="1" applyFont="1" applyAlignment="1" applyProtection="1">
      <alignment horizontal="center" vertical="center"/>
    </xf>
    <xf numFmtId="0" fontId="4" fillId="0" borderId="0" xfId="3" applyFont="1" applyAlignment="1" applyProtection="1">
      <alignment horizontal="center" vertical="center"/>
    </xf>
    <xf numFmtId="0" fontId="16" fillId="0" borderId="0" xfId="1" applyFont="1" applyBorder="1" applyAlignment="1" applyProtection="1">
      <alignment horizontal="center" vertical="center"/>
    </xf>
    <xf numFmtId="0" fontId="16" fillId="0" borderId="1" xfId="1" applyFont="1" applyBorder="1" applyAlignment="1" applyProtection="1">
      <alignment horizontal="center" vertical="center"/>
    </xf>
    <xf numFmtId="0" fontId="16" fillId="0" borderId="0" xfId="1" applyFont="1" applyAlignment="1" applyProtection="1">
      <alignment horizontal="center" vertical="center"/>
    </xf>
    <xf numFmtId="0" fontId="4" fillId="0" borderId="0" xfId="3" applyFont="1" applyAlignment="1" applyProtection="1">
      <alignment horizontal="left" vertical="center"/>
    </xf>
    <xf numFmtId="0" fontId="4" fillId="0" borderId="0" xfId="3" applyFont="1" applyAlignment="1" applyProtection="1">
      <alignment horizontal="center"/>
    </xf>
    <xf numFmtId="0" fontId="4" fillId="0" borderId="24" xfId="3" applyFont="1" applyBorder="1" applyAlignment="1" applyProtection="1">
      <alignment horizontal="center" vertical="center"/>
    </xf>
    <xf numFmtId="0" fontId="4" fillId="0" borderId="11" xfId="3" applyFont="1" applyBorder="1" applyAlignment="1" applyProtection="1">
      <alignment horizontal="center" vertical="center"/>
    </xf>
    <xf numFmtId="0" fontId="4" fillId="0" borderId="21" xfId="3" applyFont="1" applyBorder="1" applyAlignment="1" applyProtection="1">
      <alignment horizontal="center" vertical="center"/>
    </xf>
    <xf numFmtId="0" fontId="4" fillId="0" borderId="23" xfId="3" applyFont="1" applyBorder="1" applyAlignment="1" applyProtection="1">
      <alignment horizontal="center" vertical="center"/>
    </xf>
    <xf numFmtId="0" fontId="11" fillId="0" borderId="4" xfId="3" applyFont="1" applyBorder="1" applyAlignment="1" applyProtection="1">
      <alignment horizontal="center" vertical="center"/>
    </xf>
    <xf numFmtId="0" fontId="4" fillId="0" borderId="22" xfId="3" applyFont="1" applyBorder="1" applyAlignment="1" applyProtection="1">
      <alignment horizontal="center" vertical="center"/>
    </xf>
    <xf numFmtId="0" fontId="4" fillId="0" borderId="21" xfId="3" applyFont="1" applyBorder="1" applyAlignment="1" applyProtection="1">
      <alignment horizontal="center"/>
    </xf>
    <xf numFmtId="0" fontId="4" fillId="0" borderId="23" xfId="3" applyFont="1" applyBorder="1" applyAlignment="1" applyProtection="1">
      <alignment horizontal="center"/>
    </xf>
    <xf numFmtId="0" fontId="4" fillId="0" borderId="13" xfId="3" applyFont="1" applyBorder="1" applyAlignment="1" applyProtection="1">
      <alignment horizontal="center" vertical="center"/>
    </xf>
    <xf numFmtId="0" fontId="4" fillId="0" borderId="14" xfId="3" applyFont="1" applyBorder="1" applyAlignment="1" applyProtection="1">
      <alignment horizontal="center" vertical="center"/>
    </xf>
    <xf numFmtId="0" fontId="4" fillId="0" borderId="15" xfId="3" applyFont="1" applyBorder="1" applyAlignment="1" applyProtection="1">
      <alignment horizontal="center" vertical="center"/>
    </xf>
    <xf numFmtId="0" fontId="4" fillId="0" borderId="1" xfId="3" applyFont="1" applyBorder="1" applyAlignment="1" applyProtection="1">
      <alignment horizontal="center" vertical="center"/>
    </xf>
    <xf numFmtId="0" fontId="16" fillId="0" borderId="37" xfId="3" applyFont="1" applyBorder="1" applyAlignment="1" applyProtection="1">
      <alignment horizontal="center" vertical="center"/>
    </xf>
    <xf numFmtId="0" fontId="16" fillId="0" borderId="38" xfId="3" applyFont="1" applyBorder="1" applyAlignment="1" applyProtection="1">
      <alignment horizontal="center" vertical="center"/>
    </xf>
    <xf numFmtId="0" fontId="16" fillId="0" borderId="39" xfId="3" applyFont="1" applyBorder="1" applyAlignment="1" applyProtection="1">
      <alignment horizontal="center" vertical="center"/>
    </xf>
    <xf numFmtId="0" fontId="16" fillId="0" borderId="40" xfId="3" applyFont="1" applyBorder="1" applyAlignment="1" applyProtection="1">
      <alignment horizontal="center" vertical="center"/>
    </xf>
    <xf numFmtId="0" fontId="16" fillId="0" borderId="3" xfId="3" applyFont="1" applyBorder="1" applyAlignment="1" applyProtection="1">
      <alignment horizontal="center" vertical="center"/>
    </xf>
    <xf numFmtId="0" fontId="16" fillId="0" borderId="41" xfId="3" applyFont="1" applyBorder="1" applyAlignment="1" applyProtection="1">
      <alignment horizontal="center" vertical="center"/>
    </xf>
    <xf numFmtId="0" fontId="11" fillId="0" borderId="24" xfId="3" applyFont="1" applyBorder="1" applyAlignment="1" applyProtection="1">
      <alignment horizontal="center" vertical="center"/>
    </xf>
    <xf numFmtId="0" fontId="11" fillId="0" borderId="10" xfId="3" applyFont="1" applyBorder="1" applyAlignment="1" applyProtection="1">
      <alignment horizontal="center" vertical="center"/>
    </xf>
    <xf numFmtId="0" fontId="11" fillId="0" borderId="11" xfId="3" applyFont="1" applyBorder="1" applyAlignment="1" applyProtection="1">
      <alignment horizontal="center" vertical="center"/>
    </xf>
    <xf numFmtId="0" fontId="11" fillId="0" borderId="21" xfId="3" applyFont="1" applyBorder="1" applyAlignment="1" applyProtection="1">
      <alignment horizontal="center" vertical="center"/>
    </xf>
    <xf numFmtId="0" fontId="11" fillId="0" borderId="22" xfId="3" applyFont="1" applyBorder="1" applyAlignment="1" applyProtection="1">
      <alignment horizontal="center" vertical="center"/>
    </xf>
    <xf numFmtId="0" fontId="11" fillId="0" borderId="23" xfId="3" applyFont="1" applyBorder="1" applyAlignment="1" applyProtection="1">
      <alignment horizontal="center" vertical="center"/>
    </xf>
    <xf numFmtId="0" fontId="11" fillId="0" borderId="3" xfId="3" applyFont="1" applyBorder="1" applyAlignment="1" applyProtection="1">
      <alignment horizontal="center" vertical="center"/>
    </xf>
    <xf numFmtId="0" fontId="18" fillId="0" borderId="37" xfId="3" applyFont="1" applyBorder="1" applyAlignment="1" applyProtection="1">
      <alignment horizontal="center" vertical="center"/>
    </xf>
    <xf numFmtId="0" fontId="18" fillId="0" borderId="42" xfId="3" applyFont="1" applyBorder="1" applyAlignment="1" applyProtection="1">
      <alignment horizontal="center" vertical="center"/>
    </xf>
    <xf numFmtId="0" fontId="18" fillId="0" borderId="38" xfId="3" applyFont="1" applyBorder="1" applyAlignment="1" applyProtection="1">
      <alignment horizontal="center" vertical="center"/>
    </xf>
    <xf numFmtId="0" fontId="16" fillId="0" borderId="43" xfId="3" applyFont="1" applyBorder="1" applyAlignment="1" applyProtection="1">
      <alignment horizontal="center" vertical="center"/>
    </xf>
    <xf numFmtId="0" fontId="16" fillId="0" borderId="44" xfId="3" applyFont="1" applyBorder="1" applyAlignment="1" applyProtection="1">
      <alignment horizontal="center" vertical="center"/>
    </xf>
    <xf numFmtId="0" fontId="4" fillId="0" borderId="10" xfId="3" applyFont="1" applyBorder="1" applyAlignment="1" applyProtection="1">
      <alignment horizontal="center" vertical="center"/>
    </xf>
    <xf numFmtId="0" fontId="16" fillId="0" borderId="24" xfId="3" applyFont="1" applyBorder="1" applyAlignment="1" applyProtection="1">
      <alignment horizontal="center" vertical="center"/>
    </xf>
    <xf numFmtId="0" fontId="16" fillId="0" borderId="10" xfId="3" applyFont="1" applyBorder="1" applyAlignment="1" applyProtection="1">
      <alignment horizontal="center" vertical="center"/>
    </xf>
    <xf numFmtId="0" fontId="16" fillId="0" borderId="11" xfId="3" applyFont="1" applyBorder="1" applyAlignment="1" applyProtection="1">
      <alignment horizontal="center" vertical="center"/>
    </xf>
    <xf numFmtId="0" fontId="16" fillId="0" borderId="21" xfId="3" applyFont="1" applyBorder="1" applyAlignment="1" applyProtection="1">
      <alignment horizontal="center" vertical="center"/>
    </xf>
    <xf numFmtId="0" fontId="16" fillId="0" borderId="22" xfId="3" applyFont="1" applyBorder="1" applyAlignment="1" applyProtection="1">
      <alignment horizontal="center" vertical="center"/>
    </xf>
    <xf numFmtId="0" fontId="16" fillId="0" borderId="23" xfId="3" applyFont="1" applyBorder="1" applyAlignment="1" applyProtection="1">
      <alignment horizontal="center" vertical="center"/>
    </xf>
    <xf numFmtId="0" fontId="16" fillId="0" borderId="5" xfId="3" applyFont="1" applyBorder="1" applyAlignment="1" applyProtection="1">
      <alignment horizontal="center" vertical="center"/>
    </xf>
    <xf numFmtId="0" fontId="16" fillId="0" borderId="25" xfId="3" applyFont="1" applyBorder="1" applyAlignment="1" applyProtection="1">
      <alignment horizontal="center"/>
    </xf>
    <xf numFmtId="0" fontId="16" fillId="0" borderId="0" xfId="3" applyFont="1" applyBorder="1" applyAlignment="1" applyProtection="1">
      <alignment horizontal="center"/>
    </xf>
    <xf numFmtId="0" fontId="16" fillId="0" borderId="26" xfId="3" applyFont="1" applyBorder="1" applyAlignment="1" applyProtection="1">
      <alignment horizontal="center"/>
    </xf>
    <xf numFmtId="0" fontId="16" fillId="0" borderId="45" xfId="3" applyFont="1" applyBorder="1" applyAlignment="1" applyProtection="1">
      <alignment horizontal="center" vertical="center"/>
    </xf>
    <xf numFmtId="0" fontId="16" fillId="0" borderId="46" xfId="3" applyFont="1" applyBorder="1" applyAlignment="1" applyProtection="1">
      <alignment horizontal="center" vertical="center"/>
    </xf>
    <xf numFmtId="0" fontId="16" fillId="0" borderId="47" xfId="3" applyFont="1" applyBorder="1" applyAlignment="1" applyProtection="1">
      <alignment horizontal="center" vertical="center"/>
    </xf>
    <xf numFmtId="0" fontId="16" fillId="0" borderId="35" xfId="3" applyFont="1" applyBorder="1" applyAlignment="1" applyProtection="1">
      <alignment horizontal="center" vertical="center"/>
    </xf>
    <xf numFmtId="0" fontId="11" fillId="0" borderId="13" xfId="3" applyFont="1" applyBorder="1" applyAlignment="1" applyProtection="1">
      <alignment horizontal="center" vertical="center"/>
    </xf>
    <xf numFmtId="0" fontId="11" fillId="0" borderId="14" xfId="3" applyFont="1" applyBorder="1" applyAlignment="1" applyProtection="1">
      <alignment horizontal="center" vertical="center"/>
    </xf>
    <xf numFmtId="0" fontId="11" fillId="0" borderId="15" xfId="3" applyFont="1" applyBorder="1" applyAlignment="1" applyProtection="1">
      <alignment horizontal="center" vertical="center"/>
    </xf>
    <xf numFmtId="0" fontId="11" fillId="0" borderId="16" xfId="3" applyFont="1" applyBorder="1" applyAlignment="1" applyProtection="1">
      <alignment horizontal="center" vertical="center"/>
    </xf>
    <xf numFmtId="0" fontId="11" fillId="0" borderId="1" xfId="3" applyFont="1" applyBorder="1" applyAlignment="1" applyProtection="1">
      <alignment horizontal="center" vertical="center"/>
    </xf>
    <xf numFmtId="0" fontId="11" fillId="0" borderId="12" xfId="3" applyFont="1" applyBorder="1" applyAlignment="1" applyProtection="1">
      <alignment horizontal="center" vertical="center"/>
    </xf>
    <xf numFmtId="0" fontId="16" fillId="0" borderId="3" xfId="3" applyFont="1" applyBorder="1" applyAlignment="1" applyProtection="1">
      <alignment horizontal="center" vertical="center" textRotation="255"/>
    </xf>
    <xf numFmtId="0" fontId="16" fillId="0" borderId="4" xfId="3" applyFont="1" applyBorder="1" applyAlignment="1" applyProtection="1">
      <alignment horizontal="center" vertical="center" textRotation="255"/>
    </xf>
    <xf numFmtId="0" fontId="16" fillId="0" borderId="5" xfId="3" applyFont="1" applyBorder="1" applyAlignment="1" applyProtection="1">
      <alignment horizontal="center" vertical="center" textRotation="255"/>
    </xf>
    <xf numFmtId="0" fontId="4" fillId="0" borderId="25" xfId="3" applyFont="1" applyBorder="1" applyAlignment="1" applyProtection="1">
      <alignment horizontal="center"/>
    </xf>
    <xf numFmtId="0" fontId="4" fillId="0" borderId="26" xfId="3" applyFont="1" applyBorder="1" applyAlignment="1" applyProtection="1">
      <alignment horizontal="center"/>
    </xf>
    <xf numFmtId="0" fontId="16" fillId="0" borderId="24" xfId="3" applyFont="1" applyFill="1" applyBorder="1" applyAlignment="1" applyProtection="1">
      <alignment horizontal="center" vertical="center" shrinkToFit="1"/>
    </xf>
    <xf numFmtId="0" fontId="16" fillId="0" borderId="10" xfId="3" applyFont="1" applyFill="1" applyBorder="1" applyAlignment="1" applyProtection="1">
      <alignment horizontal="center" vertical="center" shrinkToFit="1"/>
    </xf>
    <xf numFmtId="0" fontId="16" fillId="0" borderId="11" xfId="3" applyFont="1" applyFill="1" applyBorder="1" applyAlignment="1" applyProtection="1">
      <alignment horizontal="center" vertical="center" shrinkToFit="1"/>
    </xf>
    <xf numFmtId="0" fontId="16" fillId="0" borderId="21" xfId="3" applyFont="1" applyFill="1" applyBorder="1" applyAlignment="1" applyProtection="1">
      <alignment horizontal="center" vertical="center" shrinkToFit="1"/>
    </xf>
    <xf numFmtId="0" fontId="16" fillId="0" borderId="22" xfId="3" applyFont="1" applyFill="1" applyBorder="1" applyAlignment="1" applyProtection="1">
      <alignment horizontal="center" vertical="center" shrinkToFit="1"/>
    </xf>
    <xf numFmtId="0" fontId="16" fillId="0" borderId="23" xfId="3" applyFont="1" applyFill="1" applyBorder="1" applyAlignment="1" applyProtection="1">
      <alignment horizontal="center" vertical="center" shrinkToFit="1"/>
    </xf>
    <xf numFmtId="0" fontId="16" fillId="0" borderId="15" xfId="3" applyFont="1" applyFill="1" applyBorder="1" applyAlignment="1" applyProtection="1">
      <alignment horizontal="left" vertical="center" shrinkToFit="1"/>
    </xf>
    <xf numFmtId="0" fontId="16" fillId="0" borderId="26" xfId="3" applyFont="1" applyFill="1" applyBorder="1" applyAlignment="1" applyProtection="1">
      <alignment horizontal="left" vertical="center" shrinkToFit="1"/>
    </xf>
    <xf numFmtId="0" fontId="16" fillId="0" borderId="12" xfId="3" applyFont="1" applyFill="1" applyBorder="1" applyAlignment="1" applyProtection="1">
      <alignment horizontal="left" vertical="center" shrinkToFit="1"/>
    </xf>
    <xf numFmtId="176" fontId="16" fillId="0" borderId="24" xfId="3" applyNumberFormat="1" applyFont="1" applyFill="1" applyBorder="1" applyAlignment="1" applyProtection="1">
      <alignment horizontal="right" vertical="center" shrinkToFit="1"/>
      <protection locked="0"/>
    </xf>
    <xf numFmtId="176" fontId="16" fillId="0" borderId="11" xfId="3" applyNumberFormat="1" applyFont="1" applyFill="1" applyBorder="1" applyAlignment="1" applyProtection="1">
      <alignment horizontal="right" vertical="center" shrinkToFit="1"/>
      <protection locked="0"/>
    </xf>
    <xf numFmtId="176" fontId="16" fillId="0" borderId="25" xfId="3" applyNumberFormat="1" applyFont="1" applyFill="1" applyBorder="1" applyAlignment="1" applyProtection="1">
      <alignment horizontal="right" vertical="center" shrinkToFit="1"/>
      <protection locked="0"/>
    </xf>
    <xf numFmtId="176" fontId="16" fillId="0" borderId="26" xfId="3" applyNumberFormat="1" applyFont="1" applyFill="1" applyBorder="1" applyAlignment="1" applyProtection="1">
      <alignment horizontal="right" vertical="center" shrinkToFit="1"/>
      <protection locked="0"/>
    </xf>
    <xf numFmtId="176" fontId="16" fillId="0" borderId="21" xfId="3" applyNumberFormat="1" applyFont="1" applyFill="1" applyBorder="1" applyAlignment="1" applyProtection="1">
      <alignment horizontal="right" vertical="center" shrinkToFit="1"/>
      <protection locked="0"/>
    </xf>
    <xf numFmtId="176" fontId="16" fillId="0" borderId="23" xfId="3" applyNumberFormat="1" applyFont="1" applyFill="1" applyBorder="1" applyAlignment="1" applyProtection="1">
      <alignment horizontal="right" vertical="center" shrinkToFit="1"/>
      <protection locked="0"/>
    </xf>
    <xf numFmtId="176" fontId="16" fillId="0" borderId="13" xfId="3" applyNumberFormat="1" applyFont="1" applyFill="1" applyBorder="1" applyAlignment="1" applyProtection="1">
      <alignment horizontal="right" vertical="center" shrinkToFit="1"/>
      <protection locked="0"/>
    </xf>
    <xf numFmtId="176" fontId="16" fillId="0" borderId="15" xfId="3" applyNumberFormat="1" applyFont="1" applyFill="1" applyBorder="1" applyAlignment="1" applyProtection="1">
      <alignment horizontal="right" vertical="center" shrinkToFit="1"/>
      <protection locked="0"/>
    </xf>
    <xf numFmtId="176" fontId="16" fillId="0" borderId="16" xfId="3" applyNumberFormat="1" applyFont="1" applyFill="1" applyBorder="1" applyAlignment="1" applyProtection="1">
      <alignment horizontal="right" vertical="center" shrinkToFit="1"/>
      <protection locked="0"/>
    </xf>
    <xf numFmtId="176" fontId="16" fillId="0" borderId="12" xfId="3" applyNumberFormat="1" applyFont="1" applyFill="1" applyBorder="1" applyAlignment="1" applyProtection="1">
      <alignment horizontal="right" vertical="center" shrinkToFit="1"/>
      <protection locked="0"/>
    </xf>
    <xf numFmtId="0" fontId="4" fillId="0" borderId="1" xfId="3" applyFont="1" applyFill="1" applyBorder="1" applyAlignment="1" applyProtection="1">
      <alignment horizontal="left" vertical="center" shrinkToFit="1"/>
      <protection locked="0"/>
    </xf>
    <xf numFmtId="0" fontId="4" fillId="0" borderId="16" xfId="3" applyFont="1" applyFill="1" applyBorder="1" applyAlignment="1" applyProtection="1">
      <alignment horizontal="left" vertical="center" shrinkToFit="1"/>
    </xf>
    <xf numFmtId="0" fontId="4" fillId="0" borderId="12" xfId="3" applyFont="1" applyFill="1" applyBorder="1" applyAlignment="1" applyProtection="1">
      <alignment horizontal="left" vertical="center" shrinkToFit="1"/>
    </xf>
    <xf numFmtId="0" fontId="4" fillId="0" borderId="1" xfId="3" applyFont="1" applyFill="1" applyBorder="1" applyAlignment="1" applyProtection="1">
      <alignment horizontal="left" vertical="center" shrinkToFit="1"/>
    </xf>
    <xf numFmtId="0" fontId="11" fillId="0" borderId="14" xfId="3" applyFont="1" applyFill="1" applyBorder="1" applyAlignment="1" applyProtection="1">
      <alignment horizontal="left" shrinkToFit="1"/>
    </xf>
    <xf numFmtId="0" fontId="11" fillId="0" borderId="15" xfId="3" applyFont="1" applyBorder="1" applyAlignment="1" applyProtection="1">
      <alignment shrinkToFit="1"/>
    </xf>
    <xf numFmtId="0" fontId="11" fillId="0" borderId="17" xfId="3" applyFont="1" applyBorder="1" applyAlignment="1" applyProtection="1">
      <alignment horizontal="center" vertical="center" wrapText="1"/>
    </xf>
    <xf numFmtId="0" fontId="11" fillId="0" borderId="17" xfId="3" applyFont="1" applyBorder="1" applyAlignment="1" applyProtection="1">
      <alignment horizontal="center" vertical="center"/>
    </xf>
    <xf numFmtId="0" fontId="16" fillId="0" borderId="13" xfId="3" applyNumberFormat="1" applyFont="1" applyFill="1" applyBorder="1" applyAlignment="1" applyProtection="1">
      <alignment horizontal="center" vertical="center" shrinkToFit="1"/>
      <protection locked="0"/>
    </xf>
    <xf numFmtId="0" fontId="16" fillId="0" borderId="14" xfId="3" applyNumberFormat="1" applyFont="1" applyFill="1" applyBorder="1" applyAlignment="1" applyProtection="1">
      <alignment horizontal="center" vertical="center" shrinkToFit="1"/>
      <protection locked="0"/>
    </xf>
    <xf numFmtId="0" fontId="16" fillId="0" borderId="25" xfId="3" applyNumberFormat="1" applyFont="1" applyFill="1" applyBorder="1" applyAlignment="1" applyProtection="1">
      <alignment horizontal="center" vertical="center" shrinkToFit="1"/>
      <protection locked="0"/>
    </xf>
    <xf numFmtId="0" fontId="16" fillId="0" borderId="26" xfId="3" applyNumberFormat="1" applyFont="1" applyFill="1" applyBorder="1" applyAlignment="1" applyProtection="1">
      <alignment horizontal="center" vertical="center" shrinkToFit="1"/>
      <protection locked="0"/>
    </xf>
    <xf numFmtId="0" fontId="16" fillId="0" borderId="16" xfId="3" applyNumberFormat="1" applyFont="1" applyFill="1" applyBorder="1" applyAlignment="1" applyProtection="1">
      <alignment horizontal="center" vertical="center" shrinkToFit="1"/>
      <protection locked="0"/>
    </xf>
    <xf numFmtId="0" fontId="16" fillId="0" borderId="12" xfId="3" applyNumberFormat="1" applyFont="1" applyFill="1" applyBorder="1" applyAlignment="1" applyProtection="1">
      <alignment horizontal="center" vertical="center" shrinkToFit="1"/>
      <protection locked="0"/>
    </xf>
    <xf numFmtId="0" fontId="11" fillId="0" borderId="11" xfId="3" applyNumberFormat="1" applyFont="1" applyFill="1" applyBorder="1" applyAlignment="1" applyProtection="1">
      <alignment horizontal="left" vertical="center" shrinkToFit="1"/>
    </xf>
    <xf numFmtId="0" fontId="16" fillId="0" borderId="13" xfId="3" applyFont="1" applyFill="1" applyBorder="1" applyAlignment="1" applyProtection="1">
      <alignment horizontal="center" vertical="center" shrinkToFit="1"/>
      <protection locked="0"/>
    </xf>
    <xf numFmtId="0" fontId="16" fillId="0" borderId="15" xfId="3" applyFont="1" applyFill="1" applyBorder="1" applyAlignment="1" applyProtection="1">
      <alignment horizontal="center" vertical="center" shrinkToFit="1"/>
      <protection locked="0"/>
    </xf>
    <xf numFmtId="0" fontId="16" fillId="0" borderId="25" xfId="3" applyFont="1" applyFill="1" applyBorder="1" applyAlignment="1" applyProtection="1">
      <alignment horizontal="center" vertical="center" shrinkToFit="1"/>
      <protection locked="0"/>
    </xf>
    <xf numFmtId="0" fontId="16" fillId="0" borderId="26" xfId="3" applyFont="1" applyFill="1" applyBorder="1" applyAlignment="1" applyProtection="1">
      <alignment horizontal="center" vertical="center" shrinkToFit="1"/>
      <protection locked="0"/>
    </xf>
    <xf numFmtId="0" fontId="16" fillId="0" borderId="16" xfId="3" applyFont="1" applyFill="1" applyBorder="1" applyAlignment="1" applyProtection="1">
      <alignment horizontal="center" vertical="center" shrinkToFit="1"/>
      <protection locked="0"/>
    </xf>
    <xf numFmtId="0" fontId="16" fillId="0" borderId="12" xfId="3" applyFont="1" applyFill="1" applyBorder="1" applyAlignment="1" applyProtection="1">
      <alignment horizontal="center" vertical="center" shrinkToFit="1"/>
      <protection locked="0"/>
    </xf>
    <xf numFmtId="0" fontId="11" fillId="0" borderId="24" xfId="3" applyFont="1" applyFill="1" applyBorder="1" applyAlignment="1" applyProtection="1">
      <alignment horizontal="left" vertical="center" shrinkToFit="1"/>
    </xf>
    <xf numFmtId="0" fontId="11" fillId="0" borderId="10" xfId="3" applyFont="1" applyFill="1" applyBorder="1" applyAlignment="1" applyProtection="1">
      <alignment horizontal="left" vertical="center" shrinkToFit="1"/>
    </xf>
    <xf numFmtId="0" fontId="4" fillId="0" borderId="16" xfId="3" applyFont="1" applyBorder="1" applyAlignment="1" applyProtection="1">
      <alignment horizontal="left" shrinkToFit="1"/>
      <protection locked="0"/>
    </xf>
    <xf numFmtId="0" fontId="4" fillId="0" borderId="12" xfId="3" applyFont="1" applyBorder="1" applyAlignment="1" applyProtection="1">
      <alignment horizontal="left" shrinkToFit="1"/>
      <protection locked="0"/>
    </xf>
    <xf numFmtId="0" fontId="4" fillId="0" borderId="1" xfId="3" applyFont="1" applyBorder="1" applyAlignment="1" applyProtection="1">
      <alignment horizontal="left" shrinkToFit="1"/>
      <protection locked="0"/>
    </xf>
    <xf numFmtId="0" fontId="11" fillId="0" borderId="13" xfId="3" applyFont="1" applyFill="1" applyBorder="1" applyAlignment="1" applyProtection="1">
      <alignment horizontal="left" vertical="center" shrinkToFit="1"/>
    </xf>
    <xf numFmtId="0" fontId="11" fillId="0" borderId="14" xfId="3" applyFont="1" applyFill="1" applyBorder="1" applyAlignment="1" applyProtection="1">
      <alignment horizontal="left" vertical="center" shrinkToFit="1"/>
    </xf>
    <xf numFmtId="0" fontId="11" fillId="0" borderId="11" xfId="3" applyFont="1" applyFill="1" applyBorder="1" applyAlignment="1" applyProtection="1">
      <alignment horizontal="left" vertical="center" shrinkToFit="1"/>
    </xf>
    <xf numFmtId="0" fontId="16" fillId="0" borderId="24"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2" fillId="0" borderId="1" xfId="0" applyFont="1" applyFill="1" applyBorder="1" applyAlignment="1" applyProtection="1">
      <alignment horizontal="center" vertical="center" justifyLastLine="1"/>
    </xf>
    <xf numFmtId="0" fontId="5" fillId="0" borderId="3"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protection hidden="1"/>
    </xf>
    <xf numFmtId="0" fontId="8" fillId="0" borderId="47" xfId="0" applyFont="1" applyFill="1" applyBorder="1" applyAlignment="1" applyProtection="1">
      <alignment horizontal="center" vertical="center" shrinkToFit="1"/>
    </xf>
    <xf numFmtId="0" fontId="5" fillId="0" borderId="17" xfId="0" applyFont="1" applyFill="1" applyBorder="1" applyAlignment="1" applyProtection="1">
      <alignment horizontal="center"/>
    </xf>
    <xf numFmtId="0" fontId="11" fillId="0" borderId="0" xfId="0" applyFont="1" applyFill="1" applyAlignment="1" applyProtection="1">
      <alignment horizontal="left" vertical="center"/>
    </xf>
    <xf numFmtId="0" fontId="13" fillId="0" borderId="0" xfId="0" applyFont="1" applyFill="1" applyAlignment="1" applyProtection="1">
      <alignment horizontal="center"/>
    </xf>
    <xf numFmtId="0" fontId="4" fillId="0" borderId="10" xfId="0" applyFont="1" applyFill="1" applyBorder="1" applyAlignment="1" applyProtection="1">
      <alignment horizontal="center"/>
    </xf>
    <xf numFmtId="0" fontId="4" fillId="0" borderId="2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8" fillId="0" borderId="39" xfId="0" applyFont="1" applyFill="1" applyBorder="1" applyAlignment="1" applyProtection="1">
      <alignment horizontal="distributed" vertical="center" shrinkToFit="1"/>
    </xf>
    <xf numFmtId="0" fontId="8" fillId="0" borderId="49" xfId="0" applyFont="1" applyFill="1" applyBorder="1" applyAlignment="1" applyProtection="1">
      <alignment horizontal="distributed" vertical="center" shrinkToFit="1"/>
    </xf>
    <xf numFmtId="0" fontId="8" fillId="0" borderId="40" xfId="0" applyFont="1" applyFill="1" applyBorder="1" applyAlignment="1" applyProtection="1">
      <alignment horizontal="distributed" vertical="center" shrinkToFit="1"/>
    </xf>
    <xf numFmtId="0" fontId="5" fillId="0" borderId="5" xfId="0" applyFont="1" applyFill="1" applyBorder="1" applyAlignment="1" applyProtection="1">
      <alignment horizontal="center" vertical="center"/>
      <protection hidden="1"/>
    </xf>
    <xf numFmtId="0" fontId="8" fillId="0" borderId="24" xfId="0" applyFont="1" applyFill="1" applyBorder="1" applyAlignment="1" applyProtection="1">
      <alignment horizontal="center" vertical="center" shrinkToFit="1"/>
    </xf>
    <xf numFmtId="0" fontId="8" fillId="0" borderId="10" xfId="0" applyFont="1" applyFill="1" applyBorder="1" applyAlignment="1" applyProtection="1">
      <alignment horizontal="center" vertical="center" shrinkToFit="1"/>
    </xf>
    <xf numFmtId="0" fontId="8" fillId="0" borderId="11" xfId="0" applyFont="1" applyFill="1" applyBorder="1" applyAlignment="1" applyProtection="1">
      <alignment horizontal="center" vertical="center" shrinkToFit="1"/>
    </xf>
    <xf numFmtId="0" fontId="8" fillId="0" borderId="45" xfId="0" applyFont="1" applyFill="1" applyBorder="1" applyAlignment="1" applyProtection="1">
      <alignment horizontal="distributed" vertical="center" shrinkToFit="1"/>
    </xf>
    <xf numFmtId="0" fontId="8" fillId="0" borderId="48" xfId="0" applyFont="1" applyFill="1" applyBorder="1" applyAlignment="1" applyProtection="1">
      <alignment horizontal="distributed" vertical="center" shrinkToFit="1"/>
    </xf>
    <xf numFmtId="0" fontId="8" fillId="0" borderId="46" xfId="0" applyFont="1" applyFill="1" applyBorder="1" applyAlignment="1" applyProtection="1">
      <alignment horizontal="distributed" vertical="center" shrinkToFit="1"/>
    </xf>
    <xf numFmtId="0" fontId="2" fillId="0" borderId="0" xfId="0" applyFont="1" applyFill="1" applyAlignment="1">
      <alignment horizontal="left" vertical="center"/>
    </xf>
    <xf numFmtId="0" fontId="8" fillId="0" borderId="43" xfId="0" applyFont="1" applyFill="1" applyBorder="1" applyAlignment="1" applyProtection="1">
      <alignment horizontal="center" vertical="center" shrinkToFit="1"/>
    </xf>
    <xf numFmtId="0" fontId="4" fillId="0" borderId="0" xfId="0" applyFont="1" applyFill="1" applyBorder="1" applyAlignment="1" applyProtection="1">
      <alignment horizontal="left" vertical="top" wrapText="1"/>
    </xf>
    <xf numFmtId="0" fontId="8" fillId="0" borderId="45" xfId="0" applyFont="1" applyFill="1" applyBorder="1" applyAlignment="1" applyProtection="1">
      <alignment horizontal="center" vertical="center" shrinkToFit="1"/>
    </xf>
    <xf numFmtId="0" fontId="8" fillId="0" borderId="48"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176" fontId="11" fillId="0" borderId="0" xfId="0" applyNumberFormat="1" applyFont="1" applyFill="1" applyAlignment="1" applyProtection="1">
      <alignment horizontal="center" vertical="center"/>
    </xf>
    <xf numFmtId="176" fontId="4" fillId="0" borderId="10" xfId="0" applyNumberFormat="1" applyFont="1" applyFill="1" applyBorder="1" applyAlignment="1" applyProtection="1">
      <alignment horizontal="right"/>
    </xf>
    <xf numFmtId="0" fontId="2" fillId="0" borderId="0" xfId="0" applyFont="1" applyFill="1" applyAlignment="1" applyProtection="1">
      <alignment horizontal="distributed" vertical="center" wrapText="1" justifyLastLine="1"/>
    </xf>
    <xf numFmtId="0" fontId="2" fillId="0" borderId="0" xfId="0" applyFont="1" applyFill="1" applyAlignment="1" applyProtection="1">
      <alignment horizontal="distributed" vertical="center" justifyLastLine="1"/>
    </xf>
    <xf numFmtId="0" fontId="4" fillId="0" borderId="0"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0" xfId="0" applyFont="1" applyFill="1" applyAlignment="1" applyProtection="1">
      <alignment horizontal="center" vertical="center" justifyLastLine="1"/>
    </xf>
    <xf numFmtId="0" fontId="2" fillId="0" borderId="3" xfId="0" applyFont="1" applyFill="1" applyBorder="1" applyAlignment="1" applyProtection="1">
      <alignment horizontal="center" vertical="center" textRotation="255"/>
    </xf>
    <xf numFmtId="0" fontId="2" fillId="0" borderId="4" xfId="0" applyFont="1" applyFill="1" applyBorder="1" applyAlignment="1" applyProtection="1">
      <alignment horizontal="center" vertical="center" textRotation="255"/>
    </xf>
    <xf numFmtId="0" fontId="2" fillId="0" borderId="5"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4" fillId="0" borderId="1" xfId="0" applyFont="1" applyFill="1" applyBorder="1" applyAlignment="1" applyProtection="1">
      <alignment vertical="center" shrinkToFit="1"/>
    </xf>
    <xf numFmtId="0" fontId="8" fillId="0" borderId="47" xfId="0" quotePrefix="1"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8" fillId="0" borderId="37" xfId="0" applyFont="1" applyFill="1" applyBorder="1" applyAlignment="1" applyProtection="1">
      <alignment horizontal="center" vertical="center" shrinkToFit="1"/>
    </xf>
    <xf numFmtId="0" fontId="8" fillId="0" borderId="42" xfId="0" applyFont="1" applyFill="1" applyBorder="1" applyAlignment="1" applyProtection="1">
      <alignment horizontal="center" vertical="center" shrinkToFit="1"/>
    </xf>
    <xf numFmtId="0" fontId="8" fillId="0" borderId="38"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4" fillId="0" borderId="24"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39" xfId="0" applyFont="1" applyFill="1" applyBorder="1" applyAlignment="1" applyProtection="1">
      <alignment horizontal="distributed" vertical="center" shrinkToFit="1"/>
    </xf>
    <xf numFmtId="0" fontId="4" fillId="0" borderId="49" xfId="0" applyFont="1" applyFill="1" applyBorder="1" applyAlignment="1" applyProtection="1">
      <alignment horizontal="distributed" vertical="center" shrinkToFit="1"/>
    </xf>
    <xf numFmtId="0" fontId="4" fillId="0" borderId="40" xfId="0" applyFont="1" applyFill="1" applyBorder="1" applyAlignment="1" applyProtection="1">
      <alignment horizontal="distributed" vertical="center" shrinkToFit="1"/>
    </xf>
    <xf numFmtId="0" fontId="4" fillId="0" borderId="47"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protection hidden="1"/>
    </xf>
    <xf numFmtId="0" fontId="13" fillId="0" borderId="0" xfId="4" applyFont="1" applyAlignment="1">
      <alignment horizontal="center" vertical="center" wrapText="1"/>
    </xf>
    <xf numFmtId="176" fontId="16" fillId="0" borderId="0" xfId="4" applyNumberFormat="1" applyFont="1" applyAlignment="1">
      <alignment horizontal="center" vertical="center" wrapText="1"/>
    </xf>
    <xf numFmtId="0" fontId="16" fillId="0" borderId="27" xfId="4" applyFont="1" applyBorder="1" applyAlignment="1">
      <alignment horizontal="center" vertical="center" wrapText="1"/>
    </xf>
    <xf numFmtId="0" fontId="16" fillId="0" borderId="30" xfId="4" applyFont="1" applyBorder="1" applyAlignment="1">
      <alignment horizontal="center" vertical="center" wrapText="1"/>
    </xf>
    <xf numFmtId="0" fontId="16" fillId="0" borderId="54" xfId="4" applyFont="1" applyBorder="1" applyAlignment="1">
      <alignment horizontal="center" vertical="center"/>
    </xf>
    <xf numFmtId="0" fontId="16" fillId="0" borderId="55" xfId="4" applyFont="1" applyBorder="1" applyAlignment="1">
      <alignment horizontal="center" vertical="center"/>
    </xf>
    <xf numFmtId="0" fontId="16" fillId="0" borderId="57" xfId="4" applyFont="1" applyBorder="1" applyAlignment="1">
      <alignment horizontal="center" vertical="center"/>
    </xf>
    <xf numFmtId="0" fontId="16" fillId="0" borderId="58" xfId="4" applyFont="1" applyBorder="1" applyAlignment="1">
      <alignment horizontal="center" vertical="center"/>
    </xf>
    <xf numFmtId="0" fontId="16" fillId="0" borderId="0" xfId="4" applyFont="1" applyAlignment="1">
      <alignment horizontal="center" vertical="center" wrapText="1"/>
    </xf>
    <xf numFmtId="0" fontId="16" fillId="0" borderId="56" xfId="4" applyFont="1" applyBorder="1" applyAlignment="1">
      <alignment horizontal="center" vertical="center" wrapText="1"/>
    </xf>
    <xf numFmtId="0" fontId="33" fillId="0" borderId="0" xfId="4" applyFont="1" applyAlignment="1">
      <alignment horizontal="left" vertical="center" wrapText="1"/>
    </xf>
    <xf numFmtId="0" fontId="16" fillId="0" borderId="0" xfId="4" applyFont="1" applyAlignment="1">
      <alignment horizontal="center" vertical="center"/>
    </xf>
    <xf numFmtId="0" fontId="16" fillId="0" borderId="51" xfId="4" applyFont="1" applyBorder="1" applyAlignment="1">
      <alignment horizontal="center" vertical="center"/>
    </xf>
    <xf numFmtId="176" fontId="4" fillId="0" borderId="60" xfId="4" applyNumberFormat="1" applyFont="1" applyBorder="1" applyAlignment="1">
      <alignment horizontal="center" vertical="center"/>
    </xf>
    <xf numFmtId="0" fontId="4" fillId="0" borderId="56" xfId="4" applyFont="1" applyBorder="1" applyAlignment="1">
      <alignment horizontal="center" vertical="center" wrapText="1"/>
    </xf>
    <xf numFmtId="0" fontId="4" fillId="0" borderId="56" xfId="4" applyFont="1" applyBorder="1" applyAlignment="1">
      <alignment horizontal="center" vertical="center"/>
    </xf>
    <xf numFmtId="180" fontId="4" fillId="0" borderId="60" xfId="4" applyNumberFormat="1" applyFont="1" applyBorder="1" applyAlignment="1">
      <alignment horizontal="center" vertical="center" wrapText="1"/>
    </xf>
    <xf numFmtId="180" fontId="4" fillId="0" borderId="60" xfId="4" applyNumberFormat="1" applyFont="1" applyBorder="1" applyAlignment="1">
      <alignment horizontal="center" vertical="center"/>
    </xf>
    <xf numFmtId="0" fontId="4" fillId="0" borderId="61" xfId="4" applyFont="1" applyBorder="1" applyAlignment="1">
      <alignment horizontal="center" vertical="center" textRotation="255"/>
    </xf>
    <xf numFmtId="0" fontId="4" fillId="0" borderId="69" xfId="4" applyFont="1" applyBorder="1" applyAlignment="1">
      <alignment horizontal="center" vertical="center" textRotation="255"/>
    </xf>
    <xf numFmtId="0" fontId="4" fillId="0" borderId="78" xfId="4" applyFont="1" applyBorder="1" applyAlignment="1">
      <alignment horizontal="center" vertical="center" textRotation="255"/>
    </xf>
    <xf numFmtId="0" fontId="4" fillId="0" borderId="62" xfId="4" applyFont="1" applyBorder="1" applyAlignment="1">
      <alignment horizontal="center" vertical="center"/>
    </xf>
    <xf numFmtId="0" fontId="4" fillId="0" borderId="10" xfId="4" applyFont="1" applyBorder="1" applyAlignment="1">
      <alignment horizontal="center" vertical="center"/>
    </xf>
    <xf numFmtId="0" fontId="4" fillId="0" borderId="63" xfId="4" applyFont="1" applyBorder="1" applyAlignment="1">
      <alignment horizontal="center" vertical="center"/>
    </xf>
    <xf numFmtId="0" fontId="4" fillId="0" borderId="70" xfId="4" applyFont="1" applyBorder="1" applyAlignment="1">
      <alignment horizontal="center" vertical="center"/>
    </xf>
    <xf numFmtId="0" fontId="4" fillId="0" borderId="0" xfId="4" applyFont="1" applyAlignment="1">
      <alignment horizontal="center" vertical="center"/>
    </xf>
    <xf numFmtId="0" fontId="4" fillId="0" borderId="53" xfId="4" applyFont="1" applyBorder="1" applyAlignment="1">
      <alignment horizontal="center" vertical="center"/>
    </xf>
    <xf numFmtId="0" fontId="4" fillId="0" borderId="62" xfId="4" applyFont="1" applyBorder="1" applyAlignment="1">
      <alignment horizontal="distributed" vertical="center" indent="2"/>
    </xf>
    <xf numFmtId="0" fontId="4" fillId="0" borderId="10" xfId="4" applyFont="1" applyBorder="1" applyAlignment="1">
      <alignment horizontal="distributed" vertical="center" indent="2"/>
    </xf>
    <xf numFmtId="0" fontId="4" fillId="0" borderId="63" xfId="4" applyFont="1" applyBorder="1" applyAlignment="1">
      <alignment horizontal="distributed" vertical="center" indent="2"/>
    </xf>
    <xf numFmtId="0" fontId="4" fillId="0" borderId="70" xfId="4" applyFont="1" applyBorder="1" applyAlignment="1">
      <alignment horizontal="distributed" vertical="center" indent="2"/>
    </xf>
    <xf numFmtId="0" fontId="4" fillId="0" borderId="0" xfId="4" applyFont="1" applyAlignment="1">
      <alignment horizontal="distributed" vertical="center" indent="2"/>
    </xf>
    <xf numFmtId="0" fontId="4" fillId="0" borderId="53" xfId="4" applyFont="1" applyBorder="1" applyAlignment="1">
      <alignment horizontal="distributed" vertical="center" indent="2"/>
    </xf>
    <xf numFmtId="0" fontId="4" fillId="0" borderId="79" xfId="4" applyFont="1" applyBorder="1" applyAlignment="1">
      <alignment horizontal="distributed" vertical="center" indent="2"/>
    </xf>
    <xf numFmtId="0" fontId="4" fillId="0" borderId="1" xfId="4" applyFont="1" applyBorder="1" applyAlignment="1">
      <alignment horizontal="distributed" vertical="center" indent="2"/>
    </xf>
    <xf numFmtId="0" fontId="4" fillId="0" borderId="80" xfId="4" applyFont="1" applyBorder="1" applyAlignment="1">
      <alignment horizontal="distributed" vertical="center" indent="2"/>
    </xf>
    <xf numFmtId="0" fontId="4" fillId="0" borderId="64" xfId="4" applyFont="1" applyBorder="1" applyAlignment="1">
      <alignment horizontal="center" vertical="center"/>
    </xf>
    <xf numFmtId="0" fontId="4" fillId="0" borderId="28" xfId="4" applyFont="1" applyBorder="1" applyAlignment="1">
      <alignment horizontal="center" vertical="center"/>
    </xf>
    <xf numFmtId="0" fontId="4" fillId="0" borderId="31" xfId="4" applyFont="1" applyBorder="1" applyAlignment="1">
      <alignment horizontal="center" vertical="center"/>
    </xf>
    <xf numFmtId="0" fontId="4" fillId="0" borderId="57" xfId="4" applyFont="1" applyBorder="1" applyAlignment="1">
      <alignment horizontal="center" vertical="center"/>
    </xf>
    <xf numFmtId="0" fontId="4" fillId="0" borderId="58" xfId="4" applyFont="1" applyBorder="1" applyAlignment="1">
      <alignment horizontal="center" vertical="center"/>
    </xf>
    <xf numFmtId="0" fontId="4" fillId="0" borderId="65" xfId="4" applyFont="1" applyBorder="1" applyAlignment="1">
      <alignment horizontal="center" vertical="center"/>
    </xf>
    <xf numFmtId="0" fontId="4" fillId="0" borderId="66" xfId="4" applyFont="1" applyBorder="1" applyAlignment="1">
      <alignment horizontal="center" vertical="center"/>
    </xf>
    <xf numFmtId="0" fontId="4" fillId="0" borderId="71" xfId="4" applyFont="1" applyBorder="1" applyAlignment="1">
      <alignment horizontal="center" vertical="center"/>
    </xf>
    <xf numFmtId="0" fontId="4" fillId="0" borderId="72" xfId="4" applyFont="1" applyBorder="1" applyAlignment="1">
      <alignment horizontal="center" vertical="center"/>
    </xf>
    <xf numFmtId="0" fontId="4" fillId="0" borderId="67" xfId="4" applyFont="1" applyBorder="1" applyAlignment="1">
      <alignment horizontal="center" vertical="center" wrapText="1"/>
    </xf>
    <xf numFmtId="0" fontId="4" fillId="0" borderId="73" xfId="4" applyFont="1" applyBorder="1" applyAlignment="1">
      <alignment horizontal="center" vertical="center"/>
    </xf>
    <xf numFmtId="0" fontId="4" fillId="0" borderId="68" xfId="4" applyFont="1" applyBorder="1" applyAlignment="1">
      <alignment horizontal="center" vertical="center"/>
    </xf>
    <xf numFmtId="0" fontId="4" fillId="0" borderId="74" xfId="4" applyFont="1" applyBorder="1" applyAlignment="1">
      <alignment horizontal="center" vertical="center"/>
    </xf>
    <xf numFmtId="0" fontId="4" fillId="0" borderId="62" xfId="4" applyFont="1" applyBorder="1" applyAlignment="1">
      <alignment horizontal="center" vertical="center" justifyLastLine="1"/>
    </xf>
    <xf numFmtId="0" fontId="4" fillId="0" borderId="11" xfId="4" applyFont="1" applyBorder="1" applyAlignment="1">
      <alignment horizontal="center" vertical="center" justifyLastLine="1"/>
    </xf>
    <xf numFmtId="0" fontId="4" fillId="0" borderId="70" xfId="4" applyFont="1" applyBorder="1" applyAlignment="1">
      <alignment horizontal="center" vertical="center" justifyLastLine="1"/>
    </xf>
    <xf numFmtId="0" fontId="4" fillId="0" borderId="26" xfId="4" applyFont="1" applyBorder="1" applyAlignment="1">
      <alignment horizontal="center" vertical="center" justifyLastLine="1"/>
    </xf>
    <xf numFmtId="0" fontId="4" fillId="0" borderId="54" xfId="4" applyFont="1" applyBorder="1" applyAlignment="1">
      <alignment horizontal="center" vertical="center"/>
    </xf>
    <xf numFmtId="0" fontId="4" fillId="0" borderId="60" xfId="4" applyFont="1" applyBorder="1" applyAlignment="1">
      <alignment horizontal="center" vertical="center"/>
    </xf>
    <xf numFmtId="0" fontId="4" fillId="0" borderId="55" xfId="4" applyFont="1" applyBorder="1" applyAlignment="1">
      <alignment horizontal="center" vertical="center"/>
    </xf>
    <xf numFmtId="0" fontId="4" fillId="0" borderId="75" xfId="4" applyFont="1" applyBorder="1" applyAlignment="1">
      <alignment horizontal="center" vertical="center"/>
    </xf>
    <xf numFmtId="0" fontId="4" fillId="0" borderId="76" xfId="4" applyFont="1" applyBorder="1" applyAlignment="1">
      <alignment horizontal="center" vertical="center"/>
    </xf>
    <xf numFmtId="0" fontId="4" fillId="0" borderId="79" xfId="4" applyFont="1" applyBorder="1" applyAlignment="1">
      <alignment horizontal="center" vertical="center"/>
    </xf>
    <xf numFmtId="0" fontId="4" fillId="0" borderId="1" xfId="4" applyFont="1" applyBorder="1" applyAlignment="1">
      <alignment horizontal="center" vertical="center"/>
    </xf>
    <xf numFmtId="0" fontId="4" fillId="0" borderId="80" xfId="4" applyFont="1" applyBorder="1" applyAlignment="1">
      <alignment horizontal="center" vertical="center"/>
    </xf>
    <xf numFmtId="0" fontId="4" fillId="0" borderId="55" xfId="4" applyFont="1" applyBorder="1" applyAlignment="1">
      <alignment horizontal="center" vertical="center" wrapText="1"/>
    </xf>
    <xf numFmtId="0" fontId="4" fillId="0" borderId="53" xfId="4" applyFont="1" applyBorder="1" applyAlignment="1">
      <alignment horizontal="center" vertical="center" wrapText="1"/>
    </xf>
    <xf numFmtId="0" fontId="4" fillId="0" borderId="80" xfId="4" applyFont="1" applyBorder="1" applyAlignment="1">
      <alignment horizontal="center" vertical="center" wrapText="1"/>
    </xf>
    <xf numFmtId="0" fontId="4" fillId="0" borderId="54" xfId="4" applyFont="1" applyBorder="1" applyAlignment="1">
      <alignment horizontal="center" vertical="center" wrapText="1" justifyLastLine="1"/>
    </xf>
    <xf numFmtId="0" fontId="4" fillId="0" borderId="77" xfId="4" applyFont="1" applyBorder="1" applyAlignment="1">
      <alignment horizontal="center" vertical="center" wrapText="1" justifyLastLine="1"/>
    </xf>
    <xf numFmtId="0" fontId="4" fillId="0" borderId="70" xfId="4" applyFont="1" applyBorder="1" applyAlignment="1">
      <alignment horizontal="center" vertical="center" wrapText="1" justifyLastLine="1"/>
    </xf>
    <xf numFmtId="0" fontId="4" fillId="0" borderId="26" xfId="4" applyFont="1" applyBorder="1" applyAlignment="1">
      <alignment horizontal="center" vertical="center" wrapText="1" justifyLastLine="1"/>
    </xf>
    <xf numFmtId="0" fontId="4" fillId="0" borderId="79" xfId="4" applyFont="1" applyBorder="1" applyAlignment="1">
      <alignment horizontal="center" vertical="center" wrapText="1" justifyLastLine="1"/>
    </xf>
    <xf numFmtId="0" fontId="4" fillId="0" borderId="12" xfId="4" applyFont="1" applyBorder="1" applyAlignment="1">
      <alignment horizontal="center" vertical="center" wrapText="1" justifyLastLine="1"/>
    </xf>
    <xf numFmtId="0" fontId="4" fillId="0" borderId="75" xfId="4" applyFont="1" applyBorder="1" applyAlignment="1">
      <alignment horizontal="center" vertical="center" wrapText="1"/>
    </xf>
    <xf numFmtId="0" fontId="4" fillId="0" borderId="81" xfId="4" applyFont="1" applyBorder="1" applyAlignment="1">
      <alignment horizontal="center" vertical="center" wrapText="1"/>
    </xf>
    <xf numFmtId="176" fontId="4" fillId="0" borderId="54" xfId="4" applyNumberFormat="1" applyFont="1" applyBorder="1" applyAlignment="1" applyProtection="1">
      <alignment horizontal="center" vertical="center"/>
      <protection locked="0"/>
    </xf>
    <xf numFmtId="176" fontId="4" fillId="0" borderId="77" xfId="4" applyNumberFormat="1" applyFont="1" applyBorder="1" applyAlignment="1" applyProtection="1">
      <alignment horizontal="center" vertical="center"/>
      <protection locked="0"/>
    </xf>
    <xf numFmtId="176" fontId="4" fillId="0" borderId="70" xfId="4" applyNumberFormat="1" applyFont="1" applyBorder="1" applyAlignment="1" applyProtection="1">
      <alignment horizontal="center" vertical="center"/>
      <protection locked="0"/>
    </xf>
    <xf numFmtId="176" fontId="4" fillId="0" borderId="26" xfId="4" applyNumberFormat="1" applyFont="1" applyBorder="1" applyAlignment="1" applyProtection="1">
      <alignment horizontal="center" vertical="center"/>
      <protection locked="0"/>
    </xf>
    <xf numFmtId="176" fontId="4" fillId="0" borderId="79" xfId="4" applyNumberFormat="1" applyFont="1" applyBorder="1" applyAlignment="1" applyProtection="1">
      <alignment horizontal="center" vertical="center"/>
      <protection locked="0"/>
    </xf>
    <xf numFmtId="176" fontId="4" fillId="0" borderId="12" xfId="4" applyNumberFormat="1" applyFont="1" applyBorder="1" applyAlignment="1" applyProtection="1">
      <alignment horizontal="center" vertical="center"/>
      <protection locked="0"/>
    </xf>
    <xf numFmtId="0" fontId="26" fillId="0" borderId="83" xfId="3" applyFont="1" applyBorder="1" applyAlignment="1">
      <alignment horizontal="center" vertical="center"/>
    </xf>
    <xf numFmtId="0" fontId="26" fillId="0" borderId="29" xfId="3" applyFont="1" applyBorder="1" applyAlignment="1">
      <alignment horizontal="center" vertical="center"/>
    </xf>
    <xf numFmtId="0" fontId="18" fillId="0" borderId="63" xfId="4" applyFont="1" applyBorder="1" applyAlignment="1">
      <alignment horizontal="center" vertical="center" shrinkToFit="1"/>
    </xf>
    <xf numFmtId="0" fontId="18" fillId="0" borderId="53" xfId="4" applyFont="1" applyBorder="1" applyAlignment="1">
      <alignment horizontal="center" vertical="center" shrinkToFit="1"/>
    </xf>
    <xf numFmtId="0" fontId="18" fillId="0" borderId="62" xfId="4" applyFont="1" applyBorder="1" applyAlignment="1">
      <alignment horizontal="center" vertical="center" shrinkToFit="1"/>
    </xf>
    <xf numFmtId="0" fontId="18" fillId="0" borderId="10" xfId="4" applyFont="1" applyBorder="1" applyAlignment="1">
      <alignment horizontal="center" vertical="center" shrinkToFit="1"/>
    </xf>
    <xf numFmtId="0" fontId="18" fillId="0" borderId="70" xfId="4" applyFont="1" applyBorder="1" applyAlignment="1">
      <alignment horizontal="center" vertical="center" shrinkToFit="1"/>
    </xf>
    <xf numFmtId="0" fontId="18" fillId="0" borderId="0" xfId="4" applyFont="1" applyAlignment="1">
      <alignment horizontal="center" vertical="center" shrinkToFit="1"/>
    </xf>
    <xf numFmtId="176" fontId="4" fillId="0" borderId="62" xfId="4" applyNumberFormat="1" applyFont="1" applyBorder="1" applyAlignment="1" applyProtection="1">
      <alignment horizontal="center" vertical="center"/>
      <protection locked="0"/>
    </xf>
    <xf numFmtId="176" fontId="4" fillId="0" borderId="11" xfId="4" applyNumberFormat="1" applyFont="1" applyBorder="1" applyAlignment="1" applyProtection="1">
      <alignment horizontal="center" vertical="center"/>
      <protection locked="0"/>
    </xf>
    <xf numFmtId="0" fontId="18" fillId="0" borderId="79" xfId="4" applyFont="1" applyBorder="1" applyAlignment="1">
      <alignment horizontal="center" vertical="center" shrinkToFit="1"/>
    </xf>
    <xf numFmtId="0" fontId="18" fillId="0" borderId="80" xfId="4" applyFont="1" applyBorder="1" applyAlignment="1">
      <alignment horizontal="center" vertical="center" shrinkToFit="1"/>
    </xf>
    <xf numFmtId="0" fontId="11" fillId="0" borderId="54" xfId="4" applyFont="1" applyBorder="1" applyAlignment="1">
      <alignment horizontal="center" vertical="center" wrapText="1"/>
    </xf>
    <xf numFmtId="0" fontId="11" fillId="0" borderId="70" xfId="4" applyFont="1" applyBorder="1" applyAlignment="1">
      <alignment horizontal="center" vertical="center" wrapText="1"/>
    </xf>
    <xf numFmtId="0" fontId="11" fillId="0" borderId="79" xfId="4" applyFont="1" applyBorder="1" applyAlignment="1">
      <alignment horizontal="center" vertical="center" wrapText="1"/>
    </xf>
    <xf numFmtId="0" fontId="11" fillId="0" borderId="60" xfId="4" applyFont="1" applyBorder="1" applyAlignment="1">
      <alignment horizontal="center" vertical="center" wrapText="1"/>
    </xf>
    <xf numFmtId="0" fontId="11" fillId="0" borderId="0" xfId="4" applyFont="1" applyAlignment="1">
      <alignment horizontal="center" vertical="center" wrapText="1"/>
    </xf>
    <xf numFmtId="0" fontId="11" fillId="0" borderId="1" xfId="4" applyFont="1" applyBorder="1" applyAlignment="1">
      <alignment horizontal="center" vertical="center" wrapText="1"/>
    </xf>
    <xf numFmtId="0" fontId="11" fillId="0" borderId="76" xfId="4" applyFont="1" applyBorder="1" applyAlignment="1">
      <alignment horizontal="left" vertical="center" wrapText="1"/>
    </xf>
    <xf numFmtId="0" fontId="11" fillId="0" borderId="86" xfId="4" applyFont="1" applyBorder="1" applyAlignment="1">
      <alignment horizontal="left" vertical="center" wrapText="1"/>
    </xf>
    <xf numFmtId="0" fontId="11" fillId="0" borderId="87" xfId="4" applyFont="1" applyBorder="1" applyAlignment="1">
      <alignment horizontal="left" vertical="center" wrapText="1"/>
    </xf>
    <xf numFmtId="0" fontId="26" fillId="0" borderId="2" xfId="3" applyFont="1" applyBorder="1" applyAlignment="1">
      <alignment horizontal="center" vertical="center"/>
    </xf>
    <xf numFmtId="0" fontId="4" fillId="0" borderId="85" xfId="4" applyFont="1" applyBorder="1" applyAlignment="1">
      <alignment horizontal="center" vertical="center" shrinkToFit="1"/>
    </xf>
    <xf numFmtId="0" fontId="4" fillId="0" borderId="84" xfId="4" applyFont="1" applyBorder="1" applyAlignment="1">
      <alignment horizontal="center" vertical="center" shrinkToFit="1"/>
    </xf>
    <xf numFmtId="0" fontId="4" fillId="0" borderId="54" xfId="4" applyFont="1" applyBorder="1" applyAlignment="1">
      <alignment horizontal="center" vertical="center" shrinkToFit="1"/>
    </xf>
    <xf numFmtId="0" fontId="4" fillId="0" borderId="57" xfId="4" applyFont="1" applyBorder="1" applyAlignment="1">
      <alignment horizontal="center" vertical="center" shrinkToFit="1"/>
    </xf>
    <xf numFmtId="0" fontId="18" fillId="0" borderId="85" xfId="4" applyFont="1" applyBorder="1" applyAlignment="1">
      <alignment horizontal="center" vertical="center" shrinkToFit="1"/>
    </xf>
    <xf numFmtId="0" fontId="18" fillId="0" borderId="88" xfId="4" applyFont="1" applyBorder="1" applyAlignment="1">
      <alignment horizontal="center" vertical="center" shrinkToFit="1"/>
    </xf>
    <xf numFmtId="0" fontId="4" fillId="0" borderId="79" xfId="4" applyFont="1" applyBorder="1" applyAlignment="1">
      <alignment horizontal="center" vertical="center" shrinkToFit="1"/>
    </xf>
    <xf numFmtId="0" fontId="18" fillId="0" borderId="1" xfId="4" applyFont="1" applyBorder="1" applyAlignment="1">
      <alignment horizontal="center" vertical="center" shrinkToFit="1"/>
    </xf>
    <xf numFmtId="181" fontId="11" fillId="0" borderId="62" xfId="4" applyNumberFormat="1" applyFont="1" applyBorder="1" applyAlignment="1">
      <alignment horizontal="center" vertical="center" wrapText="1"/>
    </xf>
    <xf numFmtId="181" fontId="11" fillId="0" borderId="10" xfId="4" applyNumberFormat="1" applyFont="1" applyBorder="1" applyAlignment="1">
      <alignment horizontal="center" vertical="center" wrapText="1"/>
    </xf>
    <xf numFmtId="181" fontId="11" fillId="0" borderId="63" xfId="4" applyNumberFormat="1" applyFont="1" applyBorder="1" applyAlignment="1">
      <alignment horizontal="center" vertical="center" wrapText="1"/>
    </xf>
    <xf numFmtId="181" fontId="11" fillId="0" borderId="70" xfId="4" applyNumberFormat="1" applyFont="1" applyBorder="1" applyAlignment="1">
      <alignment horizontal="center" vertical="center" wrapText="1"/>
    </xf>
    <xf numFmtId="181" fontId="11" fillId="0" borderId="0" xfId="4" applyNumberFormat="1" applyFont="1" applyAlignment="1">
      <alignment horizontal="center" vertical="center" wrapText="1"/>
    </xf>
    <xf numFmtId="181" fontId="11" fillId="0" borderId="53" xfId="4" applyNumberFormat="1" applyFont="1" applyBorder="1" applyAlignment="1">
      <alignment horizontal="center" vertical="center" wrapText="1"/>
    </xf>
    <xf numFmtId="181" fontId="11" fillId="0" borderId="57" xfId="4" applyNumberFormat="1" applyFont="1" applyBorder="1" applyAlignment="1">
      <alignment horizontal="center" vertical="center" wrapText="1"/>
    </xf>
    <xf numFmtId="181" fontId="11" fillId="0" borderId="56" xfId="4" applyNumberFormat="1" applyFont="1" applyBorder="1" applyAlignment="1">
      <alignment horizontal="center" vertical="center" wrapText="1"/>
    </xf>
    <xf numFmtId="181" fontId="11" fillId="0" borderId="58" xfId="4" applyNumberFormat="1" applyFont="1" applyBorder="1" applyAlignment="1">
      <alignment horizontal="center" vertical="center" wrapText="1"/>
    </xf>
    <xf numFmtId="0" fontId="4" fillId="0" borderId="82" xfId="4" applyFont="1" applyBorder="1" applyAlignment="1">
      <alignment horizontal="center" vertical="center" shrinkToFit="1"/>
    </xf>
    <xf numFmtId="0" fontId="4" fillId="0" borderId="62" xfId="4" applyFont="1" applyBorder="1" applyAlignment="1">
      <alignment horizontal="center" vertical="center" shrinkToFit="1"/>
    </xf>
    <xf numFmtId="0" fontId="4" fillId="0" borderId="61" xfId="4" applyFont="1" applyBorder="1" applyAlignment="1">
      <alignment horizontal="center" vertical="center"/>
    </xf>
    <xf numFmtId="0" fontId="4" fillId="0" borderId="69" xfId="4" applyFont="1" applyBorder="1" applyAlignment="1">
      <alignment horizontal="center" vertical="center"/>
    </xf>
    <xf numFmtId="0" fontId="4" fillId="0" borderId="78" xfId="4" applyFont="1" applyBorder="1" applyAlignment="1">
      <alignment horizontal="center" vertical="center"/>
    </xf>
    <xf numFmtId="0" fontId="18" fillId="0" borderId="62" xfId="4" applyFont="1" applyBorder="1" applyAlignment="1">
      <alignment horizontal="center" vertical="center" wrapText="1"/>
    </xf>
    <xf numFmtId="0" fontId="18" fillId="0" borderId="10" xfId="4" applyFont="1" applyBorder="1" applyAlignment="1">
      <alignment horizontal="center" vertical="center" wrapText="1"/>
    </xf>
    <xf numFmtId="0" fontId="18" fillId="0" borderId="63"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56" xfId="4" applyFont="1" applyBorder="1" applyAlignment="1">
      <alignment horizontal="center" vertical="center" wrapText="1"/>
    </xf>
    <xf numFmtId="0" fontId="18" fillId="0" borderId="58" xfId="4" applyFont="1" applyBorder="1" applyAlignment="1">
      <alignment horizontal="center" vertical="center" wrapText="1"/>
    </xf>
    <xf numFmtId="0" fontId="11" fillId="0" borderId="62" xfId="4" applyFont="1" applyBorder="1" applyAlignment="1">
      <alignment horizontal="center" vertical="center" wrapText="1"/>
    </xf>
    <xf numFmtId="0" fontId="11" fillId="0" borderId="10" xfId="4" applyFont="1" applyBorder="1" applyAlignment="1">
      <alignment horizontal="center" vertical="center" wrapText="1"/>
    </xf>
    <xf numFmtId="0" fontId="11" fillId="0" borderId="63" xfId="4" applyFont="1" applyBorder="1" applyAlignment="1">
      <alignment horizontal="center" vertical="center" wrapText="1"/>
    </xf>
    <xf numFmtId="0" fontId="11" fillId="0" borderId="53" xfId="4" applyFont="1" applyBorder="1" applyAlignment="1">
      <alignment horizontal="center" vertical="center" wrapText="1"/>
    </xf>
    <xf numFmtId="0" fontId="11" fillId="0" borderId="80" xfId="4" applyFont="1" applyBorder="1" applyAlignment="1">
      <alignment horizontal="center" vertical="center" wrapText="1"/>
    </xf>
    <xf numFmtId="0" fontId="4" fillId="0" borderId="64" xfId="4" applyFont="1" applyBorder="1" applyAlignment="1" applyProtection="1">
      <alignment horizontal="center" vertical="center" wrapText="1"/>
      <protection locked="0"/>
    </xf>
    <xf numFmtId="0" fontId="4" fillId="0" borderId="28" xfId="4" applyFont="1" applyBorder="1" applyAlignment="1" applyProtection="1">
      <alignment horizontal="center" vertical="center"/>
      <protection locked="0"/>
    </xf>
    <xf numFmtId="0" fontId="4" fillId="0" borderId="31" xfId="4" applyFont="1" applyBorder="1" applyAlignment="1" applyProtection="1">
      <alignment horizontal="center" vertical="center"/>
      <protection locked="0"/>
    </xf>
    <xf numFmtId="0" fontId="4" fillId="0" borderId="64" xfId="4" applyFont="1" applyBorder="1" applyAlignment="1" applyProtection="1">
      <alignment horizontal="center" vertical="center"/>
      <protection locked="0"/>
    </xf>
    <xf numFmtId="176" fontId="11" fillId="0" borderId="62" xfId="4" applyNumberFormat="1" applyFont="1" applyBorder="1" applyAlignment="1">
      <alignment horizontal="center" vertical="center" wrapText="1"/>
    </xf>
    <xf numFmtId="176" fontId="11" fillId="0" borderId="10" xfId="4" applyNumberFormat="1" applyFont="1" applyBorder="1" applyAlignment="1">
      <alignment horizontal="center" vertical="center" wrapText="1"/>
    </xf>
    <xf numFmtId="176" fontId="11" fillId="0" borderId="63" xfId="4" applyNumberFormat="1" applyFont="1" applyBorder="1" applyAlignment="1">
      <alignment horizontal="center" vertical="center" wrapText="1"/>
    </xf>
    <xf numFmtId="176" fontId="11" fillId="0" borderId="70" xfId="4" applyNumberFormat="1" applyFont="1" applyBorder="1" applyAlignment="1">
      <alignment horizontal="center" vertical="center" wrapText="1"/>
    </xf>
    <xf numFmtId="176" fontId="11" fillId="0" borderId="0" xfId="4" applyNumberFormat="1" applyFont="1" applyAlignment="1">
      <alignment horizontal="center" vertical="center" wrapText="1"/>
    </xf>
    <xf numFmtId="176" fontId="11" fillId="0" borderId="53" xfId="4" applyNumberFormat="1" applyFont="1" applyBorder="1" applyAlignment="1">
      <alignment horizontal="center" vertical="center" wrapText="1"/>
    </xf>
    <xf numFmtId="176" fontId="11" fillId="0" borderId="57" xfId="4" applyNumberFormat="1" applyFont="1" applyBorder="1" applyAlignment="1">
      <alignment horizontal="center" vertical="center" wrapText="1"/>
    </xf>
    <xf numFmtId="176" fontId="11" fillId="0" borderId="56" xfId="4" applyNumberFormat="1" applyFont="1" applyBorder="1" applyAlignment="1">
      <alignment horizontal="center" vertical="center" wrapText="1"/>
    </xf>
    <xf numFmtId="176" fontId="11" fillId="0" borderId="58" xfId="4" applyNumberFormat="1" applyFont="1" applyBorder="1" applyAlignment="1">
      <alignment horizontal="center" vertical="center" wrapText="1"/>
    </xf>
    <xf numFmtId="0" fontId="18" fillId="0" borderId="54" xfId="4" applyFont="1" applyBorder="1" applyAlignment="1">
      <alignment horizontal="center" vertical="center" wrapText="1"/>
    </xf>
    <xf numFmtId="0" fontId="18" fillId="0" borderId="60" xfId="4" applyFont="1" applyBorder="1" applyAlignment="1">
      <alignment horizontal="center" vertical="center" wrapText="1"/>
    </xf>
    <xf numFmtId="0" fontId="18" fillId="0" borderId="55" xfId="4" applyFont="1" applyBorder="1" applyAlignment="1">
      <alignment horizontal="center" vertical="center" wrapText="1"/>
    </xf>
    <xf numFmtId="180" fontId="18" fillId="0" borderId="54" xfId="4" quotePrefix="1" applyNumberFormat="1" applyFont="1" applyBorder="1" applyAlignment="1">
      <alignment horizontal="center" vertical="center" wrapText="1"/>
    </xf>
    <xf numFmtId="180" fontId="18" fillId="0" borderId="60" xfId="4" applyNumberFormat="1" applyFont="1" applyBorder="1" applyAlignment="1">
      <alignment horizontal="center" vertical="center" wrapText="1"/>
    </xf>
    <xf numFmtId="180" fontId="18" fillId="0" borderId="55" xfId="4" applyNumberFormat="1" applyFont="1" applyBorder="1" applyAlignment="1">
      <alignment horizontal="center" vertical="center" wrapText="1"/>
    </xf>
    <xf numFmtId="180" fontId="18" fillId="0" borderId="79" xfId="4" applyNumberFormat="1" applyFont="1" applyBorder="1" applyAlignment="1">
      <alignment horizontal="center" vertical="center" wrapText="1"/>
    </xf>
    <xf numFmtId="180" fontId="18" fillId="0" borderId="1" xfId="4" applyNumberFormat="1" applyFont="1" applyBorder="1" applyAlignment="1">
      <alignment horizontal="center" vertical="center" wrapText="1"/>
    </xf>
    <xf numFmtId="180" fontId="18" fillId="0" borderId="80" xfId="4" applyNumberFormat="1" applyFont="1" applyBorder="1" applyAlignment="1">
      <alignment horizontal="center" vertical="center" wrapText="1"/>
    </xf>
    <xf numFmtId="0" fontId="4" fillId="0" borderId="64" xfId="4" applyFont="1" applyBorder="1" applyAlignment="1">
      <alignment horizontal="center" vertical="center" shrinkToFit="1"/>
    </xf>
    <xf numFmtId="0" fontId="4" fillId="0" borderId="30" xfId="4" applyFont="1" applyBorder="1" applyAlignment="1">
      <alignment horizontal="center" vertical="center" shrinkToFit="1"/>
    </xf>
    <xf numFmtId="0" fontId="26" fillId="0" borderId="64" xfId="3" applyFont="1" applyBorder="1" applyAlignment="1">
      <alignment horizontal="center" vertical="center"/>
    </xf>
    <xf numFmtId="0" fontId="26" fillId="0" borderId="28" xfId="3" applyFont="1" applyBorder="1" applyAlignment="1">
      <alignment horizontal="center" vertical="center"/>
    </xf>
    <xf numFmtId="0" fontId="26" fillId="0" borderId="30" xfId="3" applyFont="1" applyBorder="1" applyAlignment="1">
      <alignment horizontal="center" vertical="center"/>
    </xf>
    <xf numFmtId="0" fontId="18" fillId="0" borderId="64" xfId="4" applyFont="1" applyBorder="1" applyAlignment="1">
      <alignment horizontal="center" vertical="center" shrinkToFit="1"/>
    </xf>
    <xf numFmtId="0" fontId="18" fillId="0" borderId="28" xfId="4" applyFont="1" applyBorder="1" applyAlignment="1">
      <alignment horizontal="center" vertical="center" shrinkToFit="1"/>
    </xf>
    <xf numFmtId="176" fontId="4" fillId="0" borderId="57" xfId="4" applyNumberFormat="1" applyFont="1" applyBorder="1" applyAlignment="1" applyProtection="1">
      <alignment horizontal="center" vertical="center"/>
      <protection locked="0"/>
    </xf>
    <xf numFmtId="176" fontId="4" fillId="0" borderId="89" xfId="4" applyNumberFormat="1" applyFont="1" applyBorder="1" applyAlignment="1" applyProtection="1">
      <alignment horizontal="center" vertical="center"/>
      <protection locked="0"/>
    </xf>
    <xf numFmtId="0" fontId="4" fillId="0" borderId="27" xfId="4" applyFont="1" applyBorder="1" applyAlignment="1">
      <alignment horizontal="center" vertical="center" shrinkToFit="1"/>
    </xf>
    <xf numFmtId="0" fontId="26" fillId="0" borderId="27" xfId="3" applyFont="1" applyBorder="1" applyAlignment="1">
      <alignment horizontal="center" vertical="center"/>
    </xf>
    <xf numFmtId="0" fontId="26" fillId="0" borderId="31" xfId="3" applyFont="1" applyBorder="1" applyAlignment="1">
      <alignment horizontal="center" vertical="center"/>
    </xf>
    <xf numFmtId="0" fontId="4" fillId="0" borderId="31" xfId="4" applyFont="1" applyBorder="1" applyAlignment="1">
      <alignment horizontal="center" vertical="center" shrinkToFit="1"/>
    </xf>
    <xf numFmtId="0" fontId="18" fillId="0" borderId="31" xfId="4" applyFont="1" applyBorder="1" applyAlignment="1">
      <alignment horizontal="center" vertical="center" shrinkToFit="1"/>
    </xf>
    <xf numFmtId="0" fontId="4" fillId="0" borderId="0" xfId="4" applyFont="1" applyAlignment="1">
      <alignment horizontal="left" vertical="center" wrapText="1"/>
    </xf>
    <xf numFmtId="0" fontId="36" fillId="0" borderId="0" xfId="4" applyFont="1" applyAlignment="1">
      <alignment horizontal="left" vertical="center" wrapText="1"/>
    </xf>
    <xf numFmtId="0" fontId="11" fillId="0" borderId="0" xfId="4" applyFont="1" applyAlignment="1">
      <alignment horizontal="left" vertical="center"/>
    </xf>
    <xf numFmtId="0" fontId="11" fillId="0" borderId="0" xfId="4" applyFont="1" applyAlignment="1">
      <alignment horizontal="left" vertical="center" wrapText="1"/>
    </xf>
    <xf numFmtId="0" fontId="12" fillId="0" borderId="0" xfId="4" applyFont="1" applyAlignment="1">
      <alignment horizontal="left" vertical="center" wrapText="1"/>
    </xf>
  </cellXfs>
  <cellStyles count="5">
    <cellStyle name="標準" xfId="0" builtinId="0"/>
    <cellStyle name="標準 2" xfId="1" xr:uid="{00000000-0005-0000-0000-000001000000}"/>
    <cellStyle name="標準 6" xfId="4" xr:uid="{1A2E81AC-BADF-40F1-840F-7E7870A430AE}"/>
    <cellStyle name="標準_基本データ" xfId="2" xr:uid="{00000000-0005-0000-0000-000002000000}"/>
    <cellStyle name="標準_作業員名簿用紙雛形" xfId="3" xr:uid="{00000000-0005-0000-0000-000003000000}"/>
  </cellStyles>
  <dxfs count="3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0</xdr:colOff>
      <xdr:row>3</xdr:row>
      <xdr:rowOff>0</xdr:rowOff>
    </xdr:from>
    <xdr:to>
      <xdr:col>43</xdr:col>
      <xdr:colOff>0</xdr:colOff>
      <xdr:row>7</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718750" y="514350"/>
          <a:ext cx="4229100" cy="685800"/>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年金保険番号</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は「作業員名簿」に記載する必要はありません。</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このソフトでも記載されることはありません。</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管理のため、基本データに登録はしてください。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7</xdr:row>
      <xdr:rowOff>0</xdr:rowOff>
    </xdr:from>
    <xdr:to>
      <xdr:col>23</xdr:col>
      <xdr:colOff>0</xdr:colOff>
      <xdr:row>8</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029825" y="1200150"/>
          <a:ext cx="9429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有 ・ 無</a:t>
          </a:r>
        </a:p>
      </xdr:txBody>
    </xdr:sp>
    <xdr:clientData/>
  </xdr:twoCellAnchor>
  <xdr:twoCellAnchor>
    <xdr:from>
      <xdr:col>31</xdr:col>
      <xdr:colOff>0</xdr:colOff>
      <xdr:row>7</xdr:row>
      <xdr:rowOff>0</xdr:rowOff>
    </xdr:from>
    <xdr:to>
      <xdr:col>33</xdr:col>
      <xdr:colOff>0</xdr:colOff>
      <xdr:row>8</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077950" y="1200150"/>
          <a:ext cx="13906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有     ・  無</a:t>
          </a:r>
        </a:p>
      </xdr:txBody>
    </xdr:sp>
    <xdr:clientData/>
  </xdr:twoCellAnchor>
  <xdr:twoCellAnchor>
    <xdr:from>
      <xdr:col>33</xdr:col>
      <xdr:colOff>0</xdr:colOff>
      <xdr:row>13</xdr:row>
      <xdr:rowOff>90487</xdr:rowOff>
    </xdr:from>
    <xdr:to>
      <xdr:col>34</xdr:col>
      <xdr:colOff>0</xdr:colOff>
      <xdr:row>15</xdr:row>
      <xdr:rowOff>33337</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16</xdr:row>
      <xdr:rowOff>95248</xdr:rowOff>
    </xdr:from>
    <xdr:to>
      <xdr:col>34</xdr:col>
      <xdr:colOff>0</xdr:colOff>
      <xdr:row>18</xdr:row>
      <xdr:rowOff>38098</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19</xdr:row>
      <xdr:rowOff>90487</xdr:rowOff>
    </xdr:from>
    <xdr:to>
      <xdr:col>34</xdr:col>
      <xdr:colOff>0</xdr:colOff>
      <xdr:row>21</xdr:row>
      <xdr:rowOff>33337</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22</xdr:row>
      <xdr:rowOff>95248</xdr:rowOff>
    </xdr:from>
    <xdr:to>
      <xdr:col>34</xdr:col>
      <xdr:colOff>0</xdr:colOff>
      <xdr:row>24</xdr:row>
      <xdr:rowOff>38098</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25</xdr:row>
      <xdr:rowOff>90487</xdr:rowOff>
    </xdr:from>
    <xdr:to>
      <xdr:col>34</xdr:col>
      <xdr:colOff>0</xdr:colOff>
      <xdr:row>27</xdr:row>
      <xdr:rowOff>33337</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28</xdr:row>
      <xdr:rowOff>95248</xdr:rowOff>
    </xdr:from>
    <xdr:to>
      <xdr:col>34</xdr:col>
      <xdr:colOff>0</xdr:colOff>
      <xdr:row>30</xdr:row>
      <xdr:rowOff>38098</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31</xdr:row>
      <xdr:rowOff>90487</xdr:rowOff>
    </xdr:from>
    <xdr:to>
      <xdr:col>34</xdr:col>
      <xdr:colOff>0</xdr:colOff>
      <xdr:row>33</xdr:row>
      <xdr:rowOff>33337</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34</xdr:row>
      <xdr:rowOff>95248</xdr:rowOff>
    </xdr:from>
    <xdr:to>
      <xdr:col>34</xdr:col>
      <xdr:colOff>0</xdr:colOff>
      <xdr:row>36</xdr:row>
      <xdr:rowOff>38098</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37</xdr:row>
      <xdr:rowOff>90487</xdr:rowOff>
    </xdr:from>
    <xdr:to>
      <xdr:col>34</xdr:col>
      <xdr:colOff>0</xdr:colOff>
      <xdr:row>39</xdr:row>
      <xdr:rowOff>33337</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40</xdr:row>
      <xdr:rowOff>95248</xdr:rowOff>
    </xdr:from>
    <xdr:to>
      <xdr:col>34</xdr:col>
      <xdr:colOff>0</xdr:colOff>
      <xdr:row>42</xdr:row>
      <xdr:rowOff>38098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43</xdr:row>
      <xdr:rowOff>90487</xdr:rowOff>
    </xdr:from>
    <xdr:to>
      <xdr:col>34</xdr:col>
      <xdr:colOff>0</xdr:colOff>
      <xdr:row>45</xdr:row>
      <xdr:rowOff>33337</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46</xdr:row>
      <xdr:rowOff>95248</xdr:rowOff>
    </xdr:from>
    <xdr:to>
      <xdr:col>34</xdr:col>
      <xdr:colOff>0</xdr:colOff>
      <xdr:row>48</xdr:row>
      <xdr:rowOff>38098</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49</xdr:row>
      <xdr:rowOff>90487</xdr:rowOff>
    </xdr:from>
    <xdr:to>
      <xdr:col>34</xdr:col>
      <xdr:colOff>0</xdr:colOff>
      <xdr:row>51</xdr:row>
      <xdr:rowOff>33337</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52</xdr:row>
      <xdr:rowOff>95248</xdr:rowOff>
    </xdr:from>
    <xdr:to>
      <xdr:col>34</xdr:col>
      <xdr:colOff>0</xdr:colOff>
      <xdr:row>54</xdr:row>
      <xdr:rowOff>38098</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55</xdr:row>
      <xdr:rowOff>90487</xdr:rowOff>
    </xdr:from>
    <xdr:to>
      <xdr:col>34</xdr:col>
      <xdr:colOff>0</xdr:colOff>
      <xdr:row>57</xdr:row>
      <xdr:rowOff>33337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58</xdr:row>
      <xdr:rowOff>95248</xdr:rowOff>
    </xdr:from>
    <xdr:to>
      <xdr:col>34</xdr:col>
      <xdr:colOff>0</xdr:colOff>
      <xdr:row>60</xdr:row>
      <xdr:rowOff>38098</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61</xdr:row>
      <xdr:rowOff>90487</xdr:rowOff>
    </xdr:from>
    <xdr:to>
      <xdr:col>34</xdr:col>
      <xdr:colOff>0</xdr:colOff>
      <xdr:row>63</xdr:row>
      <xdr:rowOff>33337</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64</xdr:row>
      <xdr:rowOff>95248</xdr:rowOff>
    </xdr:from>
    <xdr:to>
      <xdr:col>34</xdr:col>
      <xdr:colOff>0</xdr:colOff>
      <xdr:row>66</xdr:row>
      <xdr:rowOff>38098</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67</xdr:row>
      <xdr:rowOff>90487</xdr:rowOff>
    </xdr:from>
    <xdr:to>
      <xdr:col>34</xdr:col>
      <xdr:colOff>0</xdr:colOff>
      <xdr:row>69</xdr:row>
      <xdr:rowOff>33337</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70</xdr:row>
      <xdr:rowOff>95248</xdr:rowOff>
    </xdr:from>
    <xdr:to>
      <xdr:col>34</xdr:col>
      <xdr:colOff>0</xdr:colOff>
      <xdr:row>72</xdr:row>
      <xdr:rowOff>38098</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99</xdr:row>
      <xdr:rowOff>90487</xdr:rowOff>
    </xdr:from>
    <xdr:to>
      <xdr:col>34</xdr:col>
      <xdr:colOff>0</xdr:colOff>
      <xdr:row>101</xdr:row>
      <xdr:rowOff>33337</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102</xdr:row>
      <xdr:rowOff>95248</xdr:rowOff>
    </xdr:from>
    <xdr:to>
      <xdr:col>34</xdr:col>
      <xdr:colOff>0</xdr:colOff>
      <xdr:row>104</xdr:row>
      <xdr:rowOff>38098</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105</xdr:row>
      <xdr:rowOff>90487</xdr:rowOff>
    </xdr:from>
    <xdr:to>
      <xdr:col>34</xdr:col>
      <xdr:colOff>0</xdr:colOff>
      <xdr:row>107</xdr:row>
      <xdr:rowOff>33337</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5468600" y="30051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108</xdr:row>
      <xdr:rowOff>95248</xdr:rowOff>
    </xdr:from>
    <xdr:to>
      <xdr:col>34</xdr:col>
      <xdr:colOff>0</xdr:colOff>
      <xdr:row>110</xdr:row>
      <xdr:rowOff>38098</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5468600" y="33527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111</xdr:row>
      <xdr:rowOff>90487</xdr:rowOff>
    </xdr:from>
    <xdr:to>
      <xdr:col>34</xdr:col>
      <xdr:colOff>0</xdr:colOff>
      <xdr:row>113</xdr:row>
      <xdr:rowOff>33337</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5468600" y="36909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114</xdr:row>
      <xdr:rowOff>95248</xdr:rowOff>
    </xdr:from>
    <xdr:to>
      <xdr:col>34</xdr:col>
      <xdr:colOff>0</xdr:colOff>
      <xdr:row>116</xdr:row>
      <xdr:rowOff>38098</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5468600" y="40385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117</xdr:row>
      <xdr:rowOff>90487</xdr:rowOff>
    </xdr:from>
    <xdr:to>
      <xdr:col>34</xdr:col>
      <xdr:colOff>0</xdr:colOff>
      <xdr:row>119</xdr:row>
      <xdr:rowOff>33337</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5468600" y="43767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120</xdr:row>
      <xdr:rowOff>95248</xdr:rowOff>
    </xdr:from>
    <xdr:to>
      <xdr:col>34</xdr:col>
      <xdr:colOff>0</xdr:colOff>
      <xdr:row>122</xdr:row>
      <xdr:rowOff>38098</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15468600" y="47243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123</xdr:row>
      <xdr:rowOff>90487</xdr:rowOff>
    </xdr:from>
    <xdr:to>
      <xdr:col>34</xdr:col>
      <xdr:colOff>0</xdr:colOff>
      <xdr:row>125</xdr:row>
      <xdr:rowOff>33337</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15468600" y="50625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126</xdr:row>
      <xdr:rowOff>95248</xdr:rowOff>
    </xdr:from>
    <xdr:to>
      <xdr:col>34</xdr:col>
      <xdr:colOff>0</xdr:colOff>
      <xdr:row>128</xdr:row>
      <xdr:rowOff>38098</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5468600" y="54101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129</xdr:row>
      <xdr:rowOff>90487</xdr:rowOff>
    </xdr:from>
    <xdr:to>
      <xdr:col>34</xdr:col>
      <xdr:colOff>0</xdr:colOff>
      <xdr:row>131</xdr:row>
      <xdr:rowOff>33337</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5468600" y="5748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132</xdr:row>
      <xdr:rowOff>95248</xdr:rowOff>
    </xdr:from>
    <xdr:to>
      <xdr:col>34</xdr:col>
      <xdr:colOff>0</xdr:colOff>
      <xdr:row>134</xdr:row>
      <xdr:rowOff>38098</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5468600" y="6095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135</xdr:row>
      <xdr:rowOff>90487</xdr:rowOff>
    </xdr:from>
    <xdr:to>
      <xdr:col>34</xdr:col>
      <xdr:colOff>0</xdr:colOff>
      <xdr:row>137</xdr:row>
      <xdr:rowOff>33337</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15468600" y="64341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138</xdr:row>
      <xdr:rowOff>95248</xdr:rowOff>
    </xdr:from>
    <xdr:to>
      <xdr:col>34</xdr:col>
      <xdr:colOff>0</xdr:colOff>
      <xdr:row>140</xdr:row>
      <xdr:rowOff>38098</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5468600" y="67817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141</xdr:row>
      <xdr:rowOff>90487</xdr:rowOff>
    </xdr:from>
    <xdr:to>
      <xdr:col>34</xdr:col>
      <xdr:colOff>0</xdr:colOff>
      <xdr:row>143</xdr:row>
      <xdr:rowOff>33337</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5468600" y="71199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144</xdr:row>
      <xdr:rowOff>95248</xdr:rowOff>
    </xdr:from>
    <xdr:to>
      <xdr:col>34</xdr:col>
      <xdr:colOff>0</xdr:colOff>
      <xdr:row>146</xdr:row>
      <xdr:rowOff>38098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5468600" y="74675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147</xdr:row>
      <xdr:rowOff>90487</xdr:rowOff>
    </xdr:from>
    <xdr:to>
      <xdr:col>34</xdr:col>
      <xdr:colOff>0</xdr:colOff>
      <xdr:row>149</xdr:row>
      <xdr:rowOff>33337</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5468600" y="78057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150</xdr:row>
      <xdr:rowOff>95248</xdr:rowOff>
    </xdr:from>
    <xdr:to>
      <xdr:col>34</xdr:col>
      <xdr:colOff>0</xdr:colOff>
      <xdr:row>152</xdr:row>
      <xdr:rowOff>38098</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5468600" y="81533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153</xdr:row>
      <xdr:rowOff>90487</xdr:rowOff>
    </xdr:from>
    <xdr:to>
      <xdr:col>34</xdr:col>
      <xdr:colOff>0</xdr:colOff>
      <xdr:row>155</xdr:row>
      <xdr:rowOff>33337</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5468600" y="84915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156</xdr:row>
      <xdr:rowOff>95248</xdr:rowOff>
    </xdr:from>
    <xdr:to>
      <xdr:col>34</xdr:col>
      <xdr:colOff>0</xdr:colOff>
      <xdr:row>158</xdr:row>
      <xdr:rowOff>38098</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5468600" y="88391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185</xdr:row>
      <xdr:rowOff>90487</xdr:rowOff>
    </xdr:from>
    <xdr:to>
      <xdr:col>34</xdr:col>
      <xdr:colOff>0</xdr:colOff>
      <xdr:row>187</xdr:row>
      <xdr:rowOff>33337</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15468600" y="2319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188</xdr:row>
      <xdr:rowOff>95248</xdr:rowOff>
    </xdr:from>
    <xdr:to>
      <xdr:col>34</xdr:col>
      <xdr:colOff>0</xdr:colOff>
      <xdr:row>190</xdr:row>
      <xdr:rowOff>38098</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5468600" y="2666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191</xdr:row>
      <xdr:rowOff>90487</xdr:rowOff>
    </xdr:from>
    <xdr:to>
      <xdr:col>34</xdr:col>
      <xdr:colOff>0</xdr:colOff>
      <xdr:row>193</xdr:row>
      <xdr:rowOff>33337</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5468600" y="30051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194</xdr:row>
      <xdr:rowOff>95248</xdr:rowOff>
    </xdr:from>
    <xdr:to>
      <xdr:col>34</xdr:col>
      <xdr:colOff>0</xdr:colOff>
      <xdr:row>196</xdr:row>
      <xdr:rowOff>38098</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5468600" y="33527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197</xdr:row>
      <xdr:rowOff>90487</xdr:rowOff>
    </xdr:from>
    <xdr:to>
      <xdr:col>34</xdr:col>
      <xdr:colOff>0</xdr:colOff>
      <xdr:row>199</xdr:row>
      <xdr:rowOff>33337</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15468600" y="36909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200</xdr:row>
      <xdr:rowOff>95248</xdr:rowOff>
    </xdr:from>
    <xdr:to>
      <xdr:col>34</xdr:col>
      <xdr:colOff>0</xdr:colOff>
      <xdr:row>202</xdr:row>
      <xdr:rowOff>38098</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5468600" y="40385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203</xdr:row>
      <xdr:rowOff>90487</xdr:rowOff>
    </xdr:from>
    <xdr:to>
      <xdr:col>34</xdr:col>
      <xdr:colOff>0</xdr:colOff>
      <xdr:row>205</xdr:row>
      <xdr:rowOff>33337</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15468600" y="43767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206</xdr:row>
      <xdr:rowOff>95248</xdr:rowOff>
    </xdr:from>
    <xdr:to>
      <xdr:col>34</xdr:col>
      <xdr:colOff>0</xdr:colOff>
      <xdr:row>208</xdr:row>
      <xdr:rowOff>38098</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15468600" y="47243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209</xdr:row>
      <xdr:rowOff>90487</xdr:rowOff>
    </xdr:from>
    <xdr:to>
      <xdr:col>34</xdr:col>
      <xdr:colOff>0</xdr:colOff>
      <xdr:row>211</xdr:row>
      <xdr:rowOff>33337</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5468600" y="50625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212</xdr:row>
      <xdr:rowOff>95248</xdr:rowOff>
    </xdr:from>
    <xdr:to>
      <xdr:col>34</xdr:col>
      <xdr:colOff>0</xdr:colOff>
      <xdr:row>214</xdr:row>
      <xdr:rowOff>38098</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15468600" y="54101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215</xdr:row>
      <xdr:rowOff>90487</xdr:rowOff>
    </xdr:from>
    <xdr:to>
      <xdr:col>34</xdr:col>
      <xdr:colOff>0</xdr:colOff>
      <xdr:row>217</xdr:row>
      <xdr:rowOff>33337</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5468600" y="57483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218</xdr:row>
      <xdr:rowOff>95248</xdr:rowOff>
    </xdr:from>
    <xdr:to>
      <xdr:col>34</xdr:col>
      <xdr:colOff>0</xdr:colOff>
      <xdr:row>220</xdr:row>
      <xdr:rowOff>38098</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5468600" y="60959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221</xdr:row>
      <xdr:rowOff>90487</xdr:rowOff>
    </xdr:from>
    <xdr:to>
      <xdr:col>34</xdr:col>
      <xdr:colOff>0</xdr:colOff>
      <xdr:row>223</xdr:row>
      <xdr:rowOff>33337</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15468600" y="64341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224</xdr:row>
      <xdr:rowOff>95248</xdr:rowOff>
    </xdr:from>
    <xdr:to>
      <xdr:col>34</xdr:col>
      <xdr:colOff>0</xdr:colOff>
      <xdr:row>226</xdr:row>
      <xdr:rowOff>38098</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5468600" y="67817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227</xdr:row>
      <xdr:rowOff>90487</xdr:rowOff>
    </xdr:from>
    <xdr:to>
      <xdr:col>34</xdr:col>
      <xdr:colOff>0</xdr:colOff>
      <xdr:row>229</xdr:row>
      <xdr:rowOff>33337</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5468600" y="71199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230</xdr:row>
      <xdr:rowOff>95248</xdr:rowOff>
    </xdr:from>
    <xdr:to>
      <xdr:col>34</xdr:col>
      <xdr:colOff>0</xdr:colOff>
      <xdr:row>232</xdr:row>
      <xdr:rowOff>38098</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5468600" y="74675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233</xdr:row>
      <xdr:rowOff>90487</xdr:rowOff>
    </xdr:from>
    <xdr:to>
      <xdr:col>34</xdr:col>
      <xdr:colOff>0</xdr:colOff>
      <xdr:row>235</xdr:row>
      <xdr:rowOff>33337</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5468600" y="78057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236</xdr:row>
      <xdr:rowOff>95248</xdr:rowOff>
    </xdr:from>
    <xdr:to>
      <xdr:col>34</xdr:col>
      <xdr:colOff>0</xdr:colOff>
      <xdr:row>238</xdr:row>
      <xdr:rowOff>38098</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5468600" y="81533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239</xdr:row>
      <xdr:rowOff>90487</xdr:rowOff>
    </xdr:from>
    <xdr:to>
      <xdr:col>34</xdr:col>
      <xdr:colOff>0</xdr:colOff>
      <xdr:row>241</xdr:row>
      <xdr:rowOff>33337</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5468600" y="849153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242</xdr:row>
      <xdr:rowOff>95248</xdr:rowOff>
    </xdr:from>
    <xdr:to>
      <xdr:col>34</xdr:col>
      <xdr:colOff>0</xdr:colOff>
      <xdr:row>244</xdr:row>
      <xdr:rowOff>38098</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5468600" y="883919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31</xdr:col>
      <xdr:colOff>0</xdr:colOff>
      <xdr:row>93</xdr:row>
      <xdr:rowOff>0</xdr:rowOff>
    </xdr:from>
    <xdr:to>
      <xdr:col>33</xdr:col>
      <xdr:colOff>0</xdr:colOff>
      <xdr:row>94</xdr:row>
      <xdr:rowOff>0</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4077950" y="1200150"/>
          <a:ext cx="13906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有     ・  無</a:t>
          </a:r>
        </a:p>
      </xdr:txBody>
    </xdr:sp>
    <xdr:clientData/>
  </xdr:twoCellAnchor>
  <xdr:twoCellAnchor>
    <xdr:from>
      <xdr:col>31</xdr:col>
      <xdr:colOff>0</xdr:colOff>
      <xdr:row>179</xdr:row>
      <xdr:rowOff>0</xdr:rowOff>
    </xdr:from>
    <xdr:to>
      <xdr:col>33</xdr:col>
      <xdr:colOff>0</xdr:colOff>
      <xdr:row>180</xdr:row>
      <xdr:rowOff>0</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4077950" y="1200150"/>
          <a:ext cx="13906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有     ・  無</a:t>
          </a:r>
        </a:p>
      </xdr:txBody>
    </xdr:sp>
    <xdr:clientData/>
  </xdr:twoCellAnchor>
  <xdr:twoCellAnchor>
    <xdr:from>
      <xdr:col>21</xdr:col>
      <xdr:colOff>0</xdr:colOff>
      <xdr:row>93</xdr:row>
      <xdr:rowOff>0</xdr:rowOff>
    </xdr:from>
    <xdr:to>
      <xdr:col>23</xdr:col>
      <xdr:colOff>0</xdr:colOff>
      <xdr:row>94</xdr:row>
      <xdr:rowOff>0</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0029825" y="1200150"/>
          <a:ext cx="9429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有 ・ 無</a:t>
          </a:r>
        </a:p>
      </xdr:txBody>
    </xdr:sp>
    <xdr:clientData/>
  </xdr:twoCellAnchor>
  <xdr:twoCellAnchor>
    <xdr:from>
      <xdr:col>21</xdr:col>
      <xdr:colOff>0</xdr:colOff>
      <xdr:row>179</xdr:row>
      <xdr:rowOff>0</xdr:rowOff>
    </xdr:from>
    <xdr:to>
      <xdr:col>23</xdr:col>
      <xdr:colOff>0</xdr:colOff>
      <xdr:row>180</xdr:row>
      <xdr:rowOff>0</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10029825" y="1200150"/>
          <a:ext cx="9429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有 ・ 無</a:t>
          </a:r>
        </a:p>
      </xdr:txBody>
    </xdr:sp>
    <xdr:clientData/>
  </xdr:twoCellAnchor>
  <xdr:twoCellAnchor>
    <xdr:from>
      <xdr:col>33</xdr:col>
      <xdr:colOff>0</xdr:colOff>
      <xdr:row>13</xdr:row>
      <xdr:rowOff>90487</xdr:rowOff>
    </xdr:from>
    <xdr:to>
      <xdr:col>34</xdr:col>
      <xdr:colOff>0</xdr:colOff>
      <xdr:row>15</xdr:row>
      <xdr:rowOff>33337</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5468600" y="23860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16</xdr:row>
      <xdr:rowOff>95248</xdr:rowOff>
    </xdr:from>
    <xdr:to>
      <xdr:col>34</xdr:col>
      <xdr:colOff>0</xdr:colOff>
      <xdr:row>18</xdr:row>
      <xdr:rowOff>38098</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5468600" y="27336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19</xdr:row>
      <xdr:rowOff>90487</xdr:rowOff>
    </xdr:from>
    <xdr:to>
      <xdr:col>34</xdr:col>
      <xdr:colOff>0</xdr:colOff>
      <xdr:row>21</xdr:row>
      <xdr:rowOff>33337</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15468600" y="30718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22</xdr:row>
      <xdr:rowOff>95248</xdr:rowOff>
    </xdr:from>
    <xdr:to>
      <xdr:col>34</xdr:col>
      <xdr:colOff>0</xdr:colOff>
      <xdr:row>24</xdr:row>
      <xdr:rowOff>38098</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5468600" y="34194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25</xdr:row>
      <xdr:rowOff>90487</xdr:rowOff>
    </xdr:from>
    <xdr:to>
      <xdr:col>34</xdr:col>
      <xdr:colOff>0</xdr:colOff>
      <xdr:row>27</xdr:row>
      <xdr:rowOff>33337</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5468600" y="37576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28</xdr:row>
      <xdr:rowOff>95248</xdr:rowOff>
    </xdr:from>
    <xdr:to>
      <xdr:col>34</xdr:col>
      <xdr:colOff>0</xdr:colOff>
      <xdr:row>30</xdr:row>
      <xdr:rowOff>38098</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15468600" y="41052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31</xdr:row>
      <xdr:rowOff>90487</xdr:rowOff>
    </xdr:from>
    <xdr:to>
      <xdr:col>34</xdr:col>
      <xdr:colOff>0</xdr:colOff>
      <xdr:row>33</xdr:row>
      <xdr:rowOff>33337</xdr:rowOff>
    </xdr:to>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15468600" y="44434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34</xdr:row>
      <xdr:rowOff>95248</xdr:rowOff>
    </xdr:from>
    <xdr:to>
      <xdr:col>34</xdr:col>
      <xdr:colOff>0</xdr:colOff>
      <xdr:row>36</xdr:row>
      <xdr:rowOff>38098</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15468600" y="47910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37</xdr:row>
      <xdr:rowOff>90487</xdr:rowOff>
    </xdr:from>
    <xdr:to>
      <xdr:col>34</xdr:col>
      <xdr:colOff>0</xdr:colOff>
      <xdr:row>39</xdr:row>
      <xdr:rowOff>33337</xdr:rowOff>
    </xdr:to>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15468600" y="51292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40</xdr:row>
      <xdr:rowOff>95248</xdr:rowOff>
    </xdr:from>
    <xdr:to>
      <xdr:col>34</xdr:col>
      <xdr:colOff>0</xdr:colOff>
      <xdr:row>42</xdr:row>
      <xdr:rowOff>38098</xdr:rowOff>
    </xdr:to>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15468600" y="54768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43</xdr:row>
      <xdr:rowOff>90487</xdr:rowOff>
    </xdr:from>
    <xdr:to>
      <xdr:col>34</xdr:col>
      <xdr:colOff>0</xdr:colOff>
      <xdr:row>45</xdr:row>
      <xdr:rowOff>33337</xdr:rowOff>
    </xdr:to>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5468600" y="58150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46</xdr:row>
      <xdr:rowOff>95248</xdr:rowOff>
    </xdr:from>
    <xdr:to>
      <xdr:col>34</xdr:col>
      <xdr:colOff>0</xdr:colOff>
      <xdr:row>48</xdr:row>
      <xdr:rowOff>38098</xdr:rowOff>
    </xdr:to>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5468600" y="61626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49</xdr:row>
      <xdr:rowOff>90487</xdr:rowOff>
    </xdr:from>
    <xdr:to>
      <xdr:col>34</xdr:col>
      <xdr:colOff>0</xdr:colOff>
      <xdr:row>51</xdr:row>
      <xdr:rowOff>33337</xdr:rowOff>
    </xdr:to>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5468600" y="65008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52</xdr:row>
      <xdr:rowOff>95248</xdr:rowOff>
    </xdr:from>
    <xdr:to>
      <xdr:col>34</xdr:col>
      <xdr:colOff>0</xdr:colOff>
      <xdr:row>54</xdr:row>
      <xdr:rowOff>38098</xdr:rowOff>
    </xdr:to>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5468600" y="68484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55</xdr:row>
      <xdr:rowOff>90487</xdr:rowOff>
    </xdr:from>
    <xdr:to>
      <xdr:col>34</xdr:col>
      <xdr:colOff>0</xdr:colOff>
      <xdr:row>57</xdr:row>
      <xdr:rowOff>33337</xdr:rowOff>
    </xdr:to>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5468600" y="71866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58</xdr:row>
      <xdr:rowOff>95248</xdr:rowOff>
    </xdr:from>
    <xdr:to>
      <xdr:col>34</xdr:col>
      <xdr:colOff>0</xdr:colOff>
      <xdr:row>60</xdr:row>
      <xdr:rowOff>38098</xdr:rowOff>
    </xdr:to>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15468600" y="75342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61</xdr:row>
      <xdr:rowOff>90487</xdr:rowOff>
    </xdr:from>
    <xdr:to>
      <xdr:col>34</xdr:col>
      <xdr:colOff>0</xdr:colOff>
      <xdr:row>63</xdr:row>
      <xdr:rowOff>33337</xdr:rowOff>
    </xdr:to>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15468600" y="78724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64</xdr:row>
      <xdr:rowOff>95248</xdr:rowOff>
    </xdr:from>
    <xdr:to>
      <xdr:col>34</xdr:col>
      <xdr:colOff>0</xdr:colOff>
      <xdr:row>66</xdr:row>
      <xdr:rowOff>38098</xdr:rowOff>
    </xdr:to>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15468600" y="82200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67</xdr:row>
      <xdr:rowOff>90487</xdr:rowOff>
    </xdr:from>
    <xdr:to>
      <xdr:col>34</xdr:col>
      <xdr:colOff>0</xdr:colOff>
      <xdr:row>69</xdr:row>
      <xdr:rowOff>33337</xdr:rowOff>
    </xdr:to>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15468600" y="85582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70</xdr:row>
      <xdr:rowOff>95248</xdr:rowOff>
    </xdr:from>
    <xdr:to>
      <xdr:col>34</xdr:col>
      <xdr:colOff>0</xdr:colOff>
      <xdr:row>72</xdr:row>
      <xdr:rowOff>38098</xdr:rowOff>
    </xdr:to>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15468600" y="89058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99</xdr:row>
      <xdr:rowOff>90487</xdr:rowOff>
    </xdr:from>
    <xdr:to>
      <xdr:col>34</xdr:col>
      <xdr:colOff>0</xdr:colOff>
      <xdr:row>101</xdr:row>
      <xdr:rowOff>33337</xdr:rowOff>
    </xdr:to>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15468600" y="137683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102</xdr:row>
      <xdr:rowOff>95248</xdr:rowOff>
    </xdr:from>
    <xdr:to>
      <xdr:col>34</xdr:col>
      <xdr:colOff>0</xdr:colOff>
      <xdr:row>104</xdr:row>
      <xdr:rowOff>38098</xdr:rowOff>
    </xdr:to>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15468600" y="141160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105</xdr:row>
      <xdr:rowOff>90487</xdr:rowOff>
    </xdr:from>
    <xdr:to>
      <xdr:col>34</xdr:col>
      <xdr:colOff>0</xdr:colOff>
      <xdr:row>107</xdr:row>
      <xdr:rowOff>33337</xdr:rowOff>
    </xdr:to>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15468600" y="144541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108</xdr:row>
      <xdr:rowOff>95248</xdr:rowOff>
    </xdr:from>
    <xdr:to>
      <xdr:col>34</xdr:col>
      <xdr:colOff>0</xdr:colOff>
      <xdr:row>110</xdr:row>
      <xdr:rowOff>38098</xdr:rowOff>
    </xdr:to>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5468600" y="148018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111</xdr:row>
      <xdr:rowOff>90487</xdr:rowOff>
    </xdr:from>
    <xdr:to>
      <xdr:col>34</xdr:col>
      <xdr:colOff>0</xdr:colOff>
      <xdr:row>113</xdr:row>
      <xdr:rowOff>33337</xdr:rowOff>
    </xdr:to>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15468600" y="151399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114</xdr:row>
      <xdr:rowOff>95248</xdr:rowOff>
    </xdr:from>
    <xdr:to>
      <xdr:col>34</xdr:col>
      <xdr:colOff>0</xdr:colOff>
      <xdr:row>116</xdr:row>
      <xdr:rowOff>38098</xdr:rowOff>
    </xdr:to>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15468600" y="154876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117</xdr:row>
      <xdr:rowOff>90487</xdr:rowOff>
    </xdr:from>
    <xdr:to>
      <xdr:col>34</xdr:col>
      <xdr:colOff>0</xdr:colOff>
      <xdr:row>119</xdr:row>
      <xdr:rowOff>33337</xdr:rowOff>
    </xdr:to>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15468600" y="158257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120</xdr:row>
      <xdr:rowOff>95248</xdr:rowOff>
    </xdr:from>
    <xdr:to>
      <xdr:col>34</xdr:col>
      <xdr:colOff>0</xdr:colOff>
      <xdr:row>122</xdr:row>
      <xdr:rowOff>38098</xdr:rowOff>
    </xdr:to>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15468600" y="161734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123</xdr:row>
      <xdr:rowOff>90487</xdr:rowOff>
    </xdr:from>
    <xdr:to>
      <xdr:col>34</xdr:col>
      <xdr:colOff>0</xdr:colOff>
      <xdr:row>125</xdr:row>
      <xdr:rowOff>33337</xdr:rowOff>
    </xdr:to>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15468600" y="165115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126</xdr:row>
      <xdr:rowOff>95248</xdr:rowOff>
    </xdr:from>
    <xdr:to>
      <xdr:col>34</xdr:col>
      <xdr:colOff>0</xdr:colOff>
      <xdr:row>128</xdr:row>
      <xdr:rowOff>38098</xdr:rowOff>
    </xdr:to>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5468600" y="168592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129</xdr:row>
      <xdr:rowOff>90487</xdr:rowOff>
    </xdr:from>
    <xdr:to>
      <xdr:col>34</xdr:col>
      <xdr:colOff>0</xdr:colOff>
      <xdr:row>131</xdr:row>
      <xdr:rowOff>33337</xdr:rowOff>
    </xdr:to>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15468600" y="171973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132</xdr:row>
      <xdr:rowOff>95248</xdr:rowOff>
    </xdr:from>
    <xdr:to>
      <xdr:col>34</xdr:col>
      <xdr:colOff>0</xdr:colOff>
      <xdr:row>134</xdr:row>
      <xdr:rowOff>38098</xdr:rowOff>
    </xdr:to>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15468600" y="175450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135</xdr:row>
      <xdr:rowOff>90487</xdr:rowOff>
    </xdr:from>
    <xdr:to>
      <xdr:col>34</xdr:col>
      <xdr:colOff>0</xdr:colOff>
      <xdr:row>137</xdr:row>
      <xdr:rowOff>33337</xdr:rowOff>
    </xdr:to>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15468600" y="178831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138</xdr:row>
      <xdr:rowOff>95248</xdr:rowOff>
    </xdr:from>
    <xdr:to>
      <xdr:col>34</xdr:col>
      <xdr:colOff>0</xdr:colOff>
      <xdr:row>140</xdr:row>
      <xdr:rowOff>38098</xdr:rowOff>
    </xdr:to>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15468600" y="182308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141</xdr:row>
      <xdr:rowOff>90487</xdr:rowOff>
    </xdr:from>
    <xdr:to>
      <xdr:col>34</xdr:col>
      <xdr:colOff>0</xdr:colOff>
      <xdr:row>143</xdr:row>
      <xdr:rowOff>33337</xdr:rowOff>
    </xdr:to>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15468600" y="185689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144</xdr:row>
      <xdr:rowOff>95248</xdr:rowOff>
    </xdr:from>
    <xdr:to>
      <xdr:col>34</xdr:col>
      <xdr:colOff>0</xdr:colOff>
      <xdr:row>146</xdr:row>
      <xdr:rowOff>38098</xdr:rowOff>
    </xdr:to>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5468600" y="189166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147</xdr:row>
      <xdr:rowOff>90487</xdr:rowOff>
    </xdr:from>
    <xdr:to>
      <xdr:col>34</xdr:col>
      <xdr:colOff>0</xdr:colOff>
      <xdr:row>149</xdr:row>
      <xdr:rowOff>33337</xdr:rowOff>
    </xdr:to>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15468600" y="192547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150</xdr:row>
      <xdr:rowOff>95248</xdr:rowOff>
    </xdr:from>
    <xdr:to>
      <xdr:col>34</xdr:col>
      <xdr:colOff>0</xdr:colOff>
      <xdr:row>152</xdr:row>
      <xdr:rowOff>38098</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15468600" y="196024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153</xdr:row>
      <xdr:rowOff>90487</xdr:rowOff>
    </xdr:from>
    <xdr:to>
      <xdr:col>34</xdr:col>
      <xdr:colOff>0</xdr:colOff>
      <xdr:row>155</xdr:row>
      <xdr:rowOff>33337</xdr:rowOff>
    </xdr:to>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5468600" y="19940587"/>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156</xdr:row>
      <xdr:rowOff>95248</xdr:rowOff>
    </xdr:from>
    <xdr:to>
      <xdr:col>34</xdr:col>
      <xdr:colOff>0</xdr:colOff>
      <xdr:row>158</xdr:row>
      <xdr:rowOff>38098</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15468600" y="20288248"/>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185</xdr:row>
      <xdr:rowOff>90487</xdr:rowOff>
    </xdr:from>
    <xdr:to>
      <xdr:col>34</xdr:col>
      <xdr:colOff>0</xdr:colOff>
      <xdr:row>187</xdr:row>
      <xdr:rowOff>33337</xdr:rowOff>
    </xdr:to>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5468600" y="251317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188</xdr:row>
      <xdr:rowOff>95248</xdr:rowOff>
    </xdr:from>
    <xdr:to>
      <xdr:col>34</xdr:col>
      <xdr:colOff>0</xdr:colOff>
      <xdr:row>190</xdr:row>
      <xdr:rowOff>38098</xdr:rowOff>
    </xdr:to>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5468600" y="254793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191</xdr:row>
      <xdr:rowOff>90487</xdr:rowOff>
    </xdr:from>
    <xdr:to>
      <xdr:col>34</xdr:col>
      <xdr:colOff>0</xdr:colOff>
      <xdr:row>193</xdr:row>
      <xdr:rowOff>33337</xdr:rowOff>
    </xdr:to>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15468600" y="258175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194</xdr:row>
      <xdr:rowOff>95248</xdr:rowOff>
    </xdr:from>
    <xdr:to>
      <xdr:col>34</xdr:col>
      <xdr:colOff>0</xdr:colOff>
      <xdr:row>196</xdr:row>
      <xdr:rowOff>38098</xdr:rowOff>
    </xdr:to>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15468600" y="261651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197</xdr:row>
      <xdr:rowOff>90487</xdr:rowOff>
    </xdr:from>
    <xdr:to>
      <xdr:col>34</xdr:col>
      <xdr:colOff>0</xdr:colOff>
      <xdr:row>199</xdr:row>
      <xdr:rowOff>33337</xdr:rowOff>
    </xdr:to>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5468600" y="265033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200</xdr:row>
      <xdr:rowOff>95248</xdr:rowOff>
    </xdr:from>
    <xdr:to>
      <xdr:col>34</xdr:col>
      <xdr:colOff>0</xdr:colOff>
      <xdr:row>202</xdr:row>
      <xdr:rowOff>38098</xdr:rowOff>
    </xdr:to>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5468600" y="268509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203</xdr:row>
      <xdr:rowOff>90487</xdr:rowOff>
    </xdr:from>
    <xdr:to>
      <xdr:col>34</xdr:col>
      <xdr:colOff>0</xdr:colOff>
      <xdr:row>205</xdr:row>
      <xdr:rowOff>33337</xdr:rowOff>
    </xdr:to>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5468600" y="271891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206</xdr:row>
      <xdr:rowOff>95248</xdr:rowOff>
    </xdr:from>
    <xdr:to>
      <xdr:col>34</xdr:col>
      <xdr:colOff>0</xdr:colOff>
      <xdr:row>208</xdr:row>
      <xdr:rowOff>38098</xdr:rowOff>
    </xdr:to>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5468600" y="275367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209</xdr:row>
      <xdr:rowOff>90487</xdr:rowOff>
    </xdr:from>
    <xdr:to>
      <xdr:col>34</xdr:col>
      <xdr:colOff>0</xdr:colOff>
      <xdr:row>211</xdr:row>
      <xdr:rowOff>33337</xdr:rowOff>
    </xdr:to>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5468600" y="278749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212</xdr:row>
      <xdr:rowOff>95248</xdr:rowOff>
    </xdr:from>
    <xdr:to>
      <xdr:col>34</xdr:col>
      <xdr:colOff>0</xdr:colOff>
      <xdr:row>214</xdr:row>
      <xdr:rowOff>38098</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5468600" y="282225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215</xdr:row>
      <xdr:rowOff>90487</xdr:rowOff>
    </xdr:from>
    <xdr:to>
      <xdr:col>34</xdr:col>
      <xdr:colOff>0</xdr:colOff>
      <xdr:row>217</xdr:row>
      <xdr:rowOff>33337</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5468600" y="285607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218</xdr:row>
      <xdr:rowOff>95248</xdr:rowOff>
    </xdr:from>
    <xdr:to>
      <xdr:col>34</xdr:col>
      <xdr:colOff>0</xdr:colOff>
      <xdr:row>220</xdr:row>
      <xdr:rowOff>38098</xdr:rowOff>
    </xdr:to>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5468600" y="289083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221</xdr:row>
      <xdr:rowOff>90487</xdr:rowOff>
    </xdr:from>
    <xdr:to>
      <xdr:col>34</xdr:col>
      <xdr:colOff>0</xdr:colOff>
      <xdr:row>223</xdr:row>
      <xdr:rowOff>33337</xdr:rowOff>
    </xdr:to>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15468600" y="292465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224</xdr:row>
      <xdr:rowOff>95248</xdr:rowOff>
    </xdr:from>
    <xdr:to>
      <xdr:col>34</xdr:col>
      <xdr:colOff>0</xdr:colOff>
      <xdr:row>226</xdr:row>
      <xdr:rowOff>38098</xdr:rowOff>
    </xdr:to>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5468600" y="295941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227</xdr:row>
      <xdr:rowOff>90487</xdr:rowOff>
    </xdr:from>
    <xdr:to>
      <xdr:col>34</xdr:col>
      <xdr:colOff>0</xdr:colOff>
      <xdr:row>229</xdr:row>
      <xdr:rowOff>33337</xdr:rowOff>
    </xdr:to>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5468600" y="299323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230</xdr:row>
      <xdr:rowOff>95248</xdr:rowOff>
    </xdr:from>
    <xdr:to>
      <xdr:col>34</xdr:col>
      <xdr:colOff>0</xdr:colOff>
      <xdr:row>232</xdr:row>
      <xdr:rowOff>38098</xdr:rowOff>
    </xdr:to>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5468600" y="302799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233</xdr:row>
      <xdr:rowOff>90487</xdr:rowOff>
    </xdr:from>
    <xdr:to>
      <xdr:col>34</xdr:col>
      <xdr:colOff>0</xdr:colOff>
      <xdr:row>235</xdr:row>
      <xdr:rowOff>33337</xdr:rowOff>
    </xdr:to>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15468600" y="306181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236</xdr:row>
      <xdr:rowOff>95248</xdr:rowOff>
    </xdr:from>
    <xdr:to>
      <xdr:col>34</xdr:col>
      <xdr:colOff>0</xdr:colOff>
      <xdr:row>238</xdr:row>
      <xdr:rowOff>38098</xdr:rowOff>
    </xdr:to>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5468600" y="309657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33</xdr:col>
      <xdr:colOff>0</xdr:colOff>
      <xdr:row>239</xdr:row>
      <xdr:rowOff>90487</xdr:rowOff>
    </xdr:from>
    <xdr:to>
      <xdr:col>34</xdr:col>
      <xdr:colOff>0</xdr:colOff>
      <xdr:row>241</xdr:row>
      <xdr:rowOff>33337</xdr:rowOff>
    </xdr:to>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15468600" y="31303912"/>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33</xdr:col>
      <xdr:colOff>0</xdr:colOff>
      <xdr:row>242</xdr:row>
      <xdr:rowOff>95248</xdr:rowOff>
    </xdr:from>
    <xdr:to>
      <xdr:col>34</xdr:col>
      <xdr:colOff>0</xdr:colOff>
      <xdr:row>244</xdr:row>
      <xdr:rowOff>38098</xdr:rowOff>
    </xdr:to>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15468600" y="31651573"/>
          <a:ext cx="504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66</xdr:row>
      <xdr:rowOff>0</xdr:rowOff>
    </xdr:from>
    <xdr:to>
      <xdr:col>0</xdr:col>
      <xdr:colOff>341924</xdr:colOff>
      <xdr:row>67</xdr:row>
      <xdr:rowOff>5375</xdr:rowOff>
    </xdr:to>
    <xdr:sp macro="" textlink="">
      <xdr:nvSpPr>
        <xdr:cNvPr id="2" name="Oval 3">
          <a:extLst>
            <a:ext uri="{FF2B5EF4-FFF2-40B4-BE49-F238E27FC236}">
              <a16:creationId xmlns:a16="http://schemas.microsoft.com/office/drawing/2014/main" id="{E095A103-B3E7-4357-812E-15B52646DC9E}"/>
            </a:ext>
          </a:extLst>
        </xdr:cNvPr>
        <xdr:cNvSpPr>
          <a:spLocks noChangeArrowheads="1"/>
        </xdr:cNvSpPr>
      </xdr:nvSpPr>
      <xdr:spPr bwMode="auto">
        <a:xfrm>
          <a:off x="161924" y="92011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65</xdr:row>
      <xdr:rowOff>39686</xdr:rowOff>
    </xdr:from>
    <xdr:to>
      <xdr:col>4</xdr:col>
      <xdr:colOff>13312</xdr:colOff>
      <xdr:row>67</xdr:row>
      <xdr:rowOff>5374</xdr:rowOff>
    </xdr:to>
    <xdr:sp macro="" textlink="">
      <xdr:nvSpPr>
        <xdr:cNvPr id="3" name="Oval 4">
          <a:extLst>
            <a:ext uri="{FF2B5EF4-FFF2-40B4-BE49-F238E27FC236}">
              <a16:creationId xmlns:a16="http://schemas.microsoft.com/office/drawing/2014/main" id="{82D15F6F-557C-4049-BEEA-B23D5CE6521C}"/>
            </a:ext>
          </a:extLst>
        </xdr:cNvPr>
        <xdr:cNvSpPr>
          <a:spLocks noChangeArrowheads="1"/>
        </xdr:cNvSpPr>
      </xdr:nvSpPr>
      <xdr:spPr bwMode="auto">
        <a:xfrm>
          <a:off x="1471612" y="92027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65</xdr:row>
      <xdr:rowOff>36513</xdr:rowOff>
    </xdr:from>
    <xdr:to>
      <xdr:col>9</xdr:col>
      <xdr:colOff>492738</xdr:colOff>
      <xdr:row>67</xdr:row>
      <xdr:rowOff>2201</xdr:rowOff>
    </xdr:to>
    <xdr:sp macro="" textlink="">
      <xdr:nvSpPr>
        <xdr:cNvPr id="4" name="Oval 5">
          <a:extLst>
            <a:ext uri="{FF2B5EF4-FFF2-40B4-BE49-F238E27FC236}">
              <a16:creationId xmlns:a16="http://schemas.microsoft.com/office/drawing/2014/main" id="{0CAC9509-3439-4E96-B775-4E9A7163F844}"/>
            </a:ext>
          </a:extLst>
        </xdr:cNvPr>
        <xdr:cNvSpPr>
          <a:spLocks noChangeArrowheads="1"/>
        </xdr:cNvSpPr>
      </xdr:nvSpPr>
      <xdr:spPr bwMode="auto">
        <a:xfrm>
          <a:off x="3332163" y="91995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68</xdr:row>
      <xdr:rowOff>134937</xdr:rowOff>
    </xdr:from>
    <xdr:to>
      <xdr:col>0</xdr:col>
      <xdr:colOff>341925</xdr:colOff>
      <xdr:row>69</xdr:row>
      <xdr:rowOff>172062</xdr:rowOff>
    </xdr:to>
    <xdr:sp macro="" textlink="">
      <xdr:nvSpPr>
        <xdr:cNvPr id="5" name="Oval 7">
          <a:extLst>
            <a:ext uri="{FF2B5EF4-FFF2-40B4-BE49-F238E27FC236}">
              <a16:creationId xmlns:a16="http://schemas.microsoft.com/office/drawing/2014/main" id="{B8259830-DE24-4CDF-93AC-1D990C86BE8F}"/>
            </a:ext>
          </a:extLst>
        </xdr:cNvPr>
        <xdr:cNvSpPr>
          <a:spLocks noChangeArrowheads="1"/>
        </xdr:cNvSpPr>
      </xdr:nvSpPr>
      <xdr:spPr bwMode="auto">
        <a:xfrm>
          <a:off x="161925" y="95456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68</xdr:row>
      <xdr:rowOff>134938</xdr:rowOff>
    </xdr:from>
    <xdr:to>
      <xdr:col>4</xdr:col>
      <xdr:colOff>2199</xdr:colOff>
      <xdr:row>69</xdr:row>
      <xdr:rowOff>172063</xdr:rowOff>
    </xdr:to>
    <xdr:sp macro="" textlink="">
      <xdr:nvSpPr>
        <xdr:cNvPr id="6" name="Oval 8">
          <a:extLst>
            <a:ext uri="{FF2B5EF4-FFF2-40B4-BE49-F238E27FC236}">
              <a16:creationId xmlns:a16="http://schemas.microsoft.com/office/drawing/2014/main" id="{ABCB84E2-D73E-45D3-B829-017ABF740AAD}"/>
            </a:ext>
          </a:extLst>
        </xdr:cNvPr>
        <xdr:cNvSpPr>
          <a:spLocks noChangeArrowheads="1"/>
        </xdr:cNvSpPr>
      </xdr:nvSpPr>
      <xdr:spPr bwMode="auto">
        <a:xfrm>
          <a:off x="1460499" y="95456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69</xdr:row>
      <xdr:rowOff>7937</xdr:rowOff>
    </xdr:from>
    <xdr:to>
      <xdr:col>7</xdr:col>
      <xdr:colOff>185737</xdr:colOff>
      <xdr:row>70</xdr:row>
      <xdr:rowOff>0</xdr:rowOff>
    </xdr:to>
    <xdr:sp macro="" textlink="">
      <xdr:nvSpPr>
        <xdr:cNvPr id="7" name="Oval 9">
          <a:extLst>
            <a:ext uri="{FF2B5EF4-FFF2-40B4-BE49-F238E27FC236}">
              <a16:creationId xmlns:a16="http://schemas.microsoft.com/office/drawing/2014/main" id="{D699BFB6-9459-4EFE-9843-5A3232606679}"/>
            </a:ext>
          </a:extLst>
        </xdr:cNvPr>
        <xdr:cNvSpPr>
          <a:spLocks noChangeArrowheads="1"/>
        </xdr:cNvSpPr>
      </xdr:nvSpPr>
      <xdr:spPr bwMode="auto">
        <a:xfrm>
          <a:off x="2481263" y="95615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69</xdr:row>
      <xdr:rowOff>7937</xdr:rowOff>
    </xdr:from>
    <xdr:to>
      <xdr:col>11</xdr:col>
      <xdr:colOff>611</xdr:colOff>
      <xdr:row>70</xdr:row>
      <xdr:rowOff>9525</xdr:rowOff>
    </xdr:to>
    <xdr:sp macro="" textlink="">
      <xdr:nvSpPr>
        <xdr:cNvPr id="8" name="Oval 10">
          <a:extLst>
            <a:ext uri="{FF2B5EF4-FFF2-40B4-BE49-F238E27FC236}">
              <a16:creationId xmlns:a16="http://schemas.microsoft.com/office/drawing/2014/main" id="{55476D73-1424-4E1D-80B6-08776D50027A}"/>
            </a:ext>
          </a:extLst>
        </xdr:cNvPr>
        <xdr:cNvSpPr>
          <a:spLocks noChangeArrowheads="1"/>
        </xdr:cNvSpPr>
      </xdr:nvSpPr>
      <xdr:spPr bwMode="auto">
        <a:xfrm>
          <a:off x="3852861" y="95615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71</xdr:row>
      <xdr:rowOff>0</xdr:rowOff>
    </xdr:from>
    <xdr:to>
      <xdr:col>0</xdr:col>
      <xdr:colOff>316525</xdr:colOff>
      <xdr:row>72</xdr:row>
      <xdr:rowOff>8358</xdr:rowOff>
    </xdr:to>
    <xdr:sp macro="" textlink="">
      <xdr:nvSpPr>
        <xdr:cNvPr id="9" name="楕円 8">
          <a:extLst>
            <a:ext uri="{FF2B5EF4-FFF2-40B4-BE49-F238E27FC236}">
              <a16:creationId xmlns:a16="http://schemas.microsoft.com/office/drawing/2014/main" id="{CE93187A-817C-4AF8-9036-F1BC9F7D08D5}"/>
            </a:ext>
          </a:extLst>
        </xdr:cNvPr>
        <xdr:cNvSpPr>
          <a:spLocks noChangeAspect="1"/>
        </xdr:cNvSpPr>
      </xdr:nvSpPr>
      <xdr:spPr bwMode="auto">
        <a:xfrm>
          <a:off x="136525" y="99060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70</xdr:row>
      <xdr:rowOff>159875</xdr:rowOff>
    </xdr:from>
    <xdr:to>
      <xdr:col>4</xdr:col>
      <xdr:colOff>395899</xdr:colOff>
      <xdr:row>71</xdr:row>
      <xdr:rowOff>169789</xdr:rowOff>
    </xdr:to>
    <xdr:sp macro="" textlink="">
      <xdr:nvSpPr>
        <xdr:cNvPr id="10" name="楕円 9">
          <a:extLst>
            <a:ext uri="{FF2B5EF4-FFF2-40B4-BE49-F238E27FC236}">
              <a16:creationId xmlns:a16="http://schemas.microsoft.com/office/drawing/2014/main" id="{EDF46CE9-2E66-4615-8267-8C27C9CEEDA9}"/>
            </a:ext>
          </a:extLst>
        </xdr:cNvPr>
        <xdr:cNvSpPr>
          <a:spLocks noChangeAspect="1"/>
        </xdr:cNvSpPr>
      </xdr:nvSpPr>
      <xdr:spPr bwMode="auto">
        <a:xfrm>
          <a:off x="1854199" y="98944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71</xdr:row>
      <xdr:rowOff>7938</xdr:rowOff>
    </xdr:from>
    <xdr:to>
      <xdr:col>10</xdr:col>
      <xdr:colOff>455250</xdr:colOff>
      <xdr:row>71</xdr:row>
      <xdr:rowOff>156173</xdr:rowOff>
    </xdr:to>
    <xdr:sp macro="" textlink="">
      <xdr:nvSpPr>
        <xdr:cNvPr id="11" name="楕円 10">
          <a:extLst>
            <a:ext uri="{FF2B5EF4-FFF2-40B4-BE49-F238E27FC236}">
              <a16:creationId xmlns:a16="http://schemas.microsoft.com/office/drawing/2014/main" id="{6426809C-FE48-4113-9811-02D1319A109D}"/>
            </a:ext>
          </a:extLst>
        </xdr:cNvPr>
        <xdr:cNvSpPr>
          <a:spLocks noChangeAspect="1"/>
        </xdr:cNvSpPr>
      </xdr:nvSpPr>
      <xdr:spPr bwMode="auto">
        <a:xfrm>
          <a:off x="3619500" y="99139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65</xdr:row>
      <xdr:rowOff>38101</xdr:rowOff>
    </xdr:from>
    <xdr:to>
      <xdr:col>12</xdr:col>
      <xdr:colOff>303832</xdr:colOff>
      <xdr:row>67</xdr:row>
      <xdr:rowOff>3789</xdr:rowOff>
    </xdr:to>
    <xdr:sp macro="" textlink="">
      <xdr:nvSpPr>
        <xdr:cNvPr id="12" name="Oval 5">
          <a:extLst>
            <a:ext uri="{FF2B5EF4-FFF2-40B4-BE49-F238E27FC236}">
              <a16:creationId xmlns:a16="http://schemas.microsoft.com/office/drawing/2014/main" id="{3671C99D-61D5-49DD-88A8-1D51FABD7E22}"/>
            </a:ext>
          </a:extLst>
        </xdr:cNvPr>
        <xdr:cNvSpPr>
          <a:spLocks noChangeArrowheads="1"/>
        </xdr:cNvSpPr>
      </xdr:nvSpPr>
      <xdr:spPr bwMode="auto">
        <a:xfrm>
          <a:off x="4657732" y="92011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69</xdr:row>
      <xdr:rowOff>15874</xdr:rowOff>
    </xdr:from>
    <xdr:to>
      <xdr:col>13</xdr:col>
      <xdr:colOff>21249</xdr:colOff>
      <xdr:row>70</xdr:row>
      <xdr:rowOff>17462</xdr:rowOff>
    </xdr:to>
    <xdr:sp macro="" textlink="">
      <xdr:nvSpPr>
        <xdr:cNvPr id="13" name="Oval 10">
          <a:extLst>
            <a:ext uri="{FF2B5EF4-FFF2-40B4-BE49-F238E27FC236}">
              <a16:creationId xmlns:a16="http://schemas.microsoft.com/office/drawing/2014/main" id="{AAFE99D6-E5DB-46AC-8AF7-46BB5FB5F79A}"/>
            </a:ext>
          </a:extLst>
        </xdr:cNvPr>
        <xdr:cNvSpPr>
          <a:spLocks noChangeArrowheads="1"/>
        </xdr:cNvSpPr>
      </xdr:nvSpPr>
      <xdr:spPr bwMode="auto">
        <a:xfrm>
          <a:off x="5407024" y="95694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14</xdr:col>
      <xdr:colOff>0</xdr:colOff>
      <xdr:row>15</xdr:row>
      <xdr:rowOff>90487</xdr:rowOff>
    </xdr:from>
    <xdr:to>
      <xdr:col>15</xdr:col>
      <xdr:colOff>0</xdr:colOff>
      <xdr:row>17</xdr:row>
      <xdr:rowOff>33337</xdr:rowOff>
    </xdr:to>
    <xdr:sp macro="" textlink="">
      <xdr:nvSpPr>
        <xdr:cNvPr id="14" name="テキスト ボックス 13">
          <a:extLst>
            <a:ext uri="{FF2B5EF4-FFF2-40B4-BE49-F238E27FC236}">
              <a16:creationId xmlns:a16="http://schemas.microsoft.com/office/drawing/2014/main" id="{0883D18E-D0A2-4A25-ADFE-E8D428B9A205}"/>
            </a:ext>
          </a:extLst>
        </xdr:cNvPr>
        <xdr:cNvSpPr txBox="1"/>
      </xdr:nvSpPr>
      <xdr:spPr>
        <a:xfrm>
          <a:off x="6610350" y="2967037"/>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14</xdr:col>
      <xdr:colOff>0</xdr:colOff>
      <xdr:row>18</xdr:row>
      <xdr:rowOff>95248</xdr:rowOff>
    </xdr:from>
    <xdr:to>
      <xdr:col>15</xdr:col>
      <xdr:colOff>0</xdr:colOff>
      <xdr:row>20</xdr:row>
      <xdr:rowOff>38098</xdr:rowOff>
    </xdr:to>
    <xdr:sp macro="" textlink="">
      <xdr:nvSpPr>
        <xdr:cNvPr id="15" name="テキスト ボックス 14">
          <a:extLst>
            <a:ext uri="{FF2B5EF4-FFF2-40B4-BE49-F238E27FC236}">
              <a16:creationId xmlns:a16="http://schemas.microsoft.com/office/drawing/2014/main" id="{DF27F8C5-1DFC-4CFA-8BE9-7ABF1A941359}"/>
            </a:ext>
          </a:extLst>
        </xdr:cNvPr>
        <xdr:cNvSpPr txBox="1"/>
      </xdr:nvSpPr>
      <xdr:spPr>
        <a:xfrm>
          <a:off x="6610350" y="3343273"/>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14</xdr:col>
      <xdr:colOff>0</xdr:colOff>
      <xdr:row>21</xdr:row>
      <xdr:rowOff>90487</xdr:rowOff>
    </xdr:from>
    <xdr:to>
      <xdr:col>15</xdr:col>
      <xdr:colOff>0</xdr:colOff>
      <xdr:row>23</xdr:row>
      <xdr:rowOff>33337</xdr:rowOff>
    </xdr:to>
    <xdr:sp macro="" textlink="">
      <xdr:nvSpPr>
        <xdr:cNvPr id="16" name="テキスト ボックス 15">
          <a:extLst>
            <a:ext uri="{FF2B5EF4-FFF2-40B4-BE49-F238E27FC236}">
              <a16:creationId xmlns:a16="http://schemas.microsoft.com/office/drawing/2014/main" id="{F44059A5-234C-4AC4-9671-7AFE2929B87E}"/>
            </a:ext>
          </a:extLst>
        </xdr:cNvPr>
        <xdr:cNvSpPr txBox="1"/>
      </xdr:nvSpPr>
      <xdr:spPr>
        <a:xfrm>
          <a:off x="6610350" y="3709987"/>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14</xdr:col>
      <xdr:colOff>0</xdr:colOff>
      <xdr:row>24</xdr:row>
      <xdr:rowOff>95248</xdr:rowOff>
    </xdr:from>
    <xdr:to>
      <xdr:col>15</xdr:col>
      <xdr:colOff>0</xdr:colOff>
      <xdr:row>26</xdr:row>
      <xdr:rowOff>38098</xdr:rowOff>
    </xdr:to>
    <xdr:sp macro="" textlink="">
      <xdr:nvSpPr>
        <xdr:cNvPr id="17" name="テキスト ボックス 16">
          <a:extLst>
            <a:ext uri="{FF2B5EF4-FFF2-40B4-BE49-F238E27FC236}">
              <a16:creationId xmlns:a16="http://schemas.microsoft.com/office/drawing/2014/main" id="{749D6E85-79C1-47C0-8EBD-12C90830F9EC}"/>
            </a:ext>
          </a:extLst>
        </xdr:cNvPr>
        <xdr:cNvSpPr txBox="1"/>
      </xdr:nvSpPr>
      <xdr:spPr>
        <a:xfrm>
          <a:off x="6610350" y="4086223"/>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14</xdr:col>
      <xdr:colOff>0</xdr:colOff>
      <xdr:row>27</xdr:row>
      <xdr:rowOff>90487</xdr:rowOff>
    </xdr:from>
    <xdr:to>
      <xdr:col>15</xdr:col>
      <xdr:colOff>0</xdr:colOff>
      <xdr:row>29</xdr:row>
      <xdr:rowOff>33337</xdr:rowOff>
    </xdr:to>
    <xdr:sp macro="" textlink="">
      <xdr:nvSpPr>
        <xdr:cNvPr id="18" name="テキスト ボックス 17">
          <a:extLst>
            <a:ext uri="{FF2B5EF4-FFF2-40B4-BE49-F238E27FC236}">
              <a16:creationId xmlns:a16="http://schemas.microsoft.com/office/drawing/2014/main" id="{154D6EDE-6E78-45E1-BC60-1C227F995C70}"/>
            </a:ext>
          </a:extLst>
        </xdr:cNvPr>
        <xdr:cNvSpPr txBox="1"/>
      </xdr:nvSpPr>
      <xdr:spPr>
        <a:xfrm>
          <a:off x="6610350" y="4452937"/>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14</xdr:col>
      <xdr:colOff>0</xdr:colOff>
      <xdr:row>30</xdr:row>
      <xdr:rowOff>95248</xdr:rowOff>
    </xdr:from>
    <xdr:to>
      <xdr:col>15</xdr:col>
      <xdr:colOff>0</xdr:colOff>
      <xdr:row>32</xdr:row>
      <xdr:rowOff>38098</xdr:rowOff>
    </xdr:to>
    <xdr:sp macro="" textlink="">
      <xdr:nvSpPr>
        <xdr:cNvPr id="19" name="テキスト ボックス 18">
          <a:extLst>
            <a:ext uri="{FF2B5EF4-FFF2-40B4-BE49-F238E27FC236}">
              <a16:creationId xmlns:a16="http://schemas.microsoft.com/office/drawing/2014/main" id="{586A66E5-37C6-4ADD-9C20-D6C09E004A01}"/>
            </a:ext>
          </a:extLst>
        </xdr:cNvPr>
        <xdr:cNvSpPr txBox="1"/>
      </xdr:nvSpPr>
      <xdr:spPr>
        <a:xfrm>
          <a:off x="6610350" y="4829173"/>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14</xdr:col>
      <xdr:colOff>0</xdr:colOff>
      <xdr:row>33</xdr:row>
      <xdr:rowOff>90487</xdr:rowOff>
    </xdr:from>
    <xdr:to>
      <xdr:col>15</xdr:col>
      <xdr:colOff>0</xdr:colOff>
      <xdr:row>35</xdr:row>
      <xdr:rowOff>33337</xdr:rowOff>
    </xdr:to>
    <xdr:sp macro="" textlink="">
      <xdr:nvSpPr>
        <xdr:cNvPr id="20" name="テキスト ボックス 19">
          <a:extLst>
            <a:ext uri="{FF2B5EF4-FFF2-40B4-BE49-F238E27FC236}">
              <a16:creationId xmlns:a16="http://schemas.microsoft.com/office/drawing/2014/main" id="{F3AD345B-D8FA-4CA7-866E-9B5B47F461A2}"/>
            </a:ext>
          </a:extLst>
        </xdr:cNvPr>
        <xdr:cNvSpPr txBox="1"/>
      </xdr:nvSpPr>
      <xdr:spPr>
        <a:xfrm>
          <a:off x="6610350" y="5195887"/>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14</xdr:col>
      <xdr:colOff>0</xdr:colOff>
      <xdr:row>36</xdr:row>
      <xdr:rowOff>95248</xdr:rowOff>
    </xdr:from>
    <xdr:to>
      <xdr:col>15</xdr:col>
      <xdr:colOff>0</xdr:colOff>
      <xdr:row>38</xdr:row>
      <xdr:rowOff>38098</xdr:rowOff>
    </xdr:to>
    <xdr:sp macro="" textlink="">
      <xdr:nvSpPr>
        <xdr:cNvPr id="21" name="テキスト ボックス 20">
          <a:extLst>
            <a:ext uri="{FF2B5EF4-FFF2-40B4-BE49-F238E27FC236}">
              <a16:creationId xmlns:a16="http://schemas.microsoft.com/office/drawing/2014/main" id="{C7CAE92B-111D-480E-AF74-92D539E64DA4}"/>
            </a:ext>
          </a:extLst>
        </xdr:cNvPr>
        <xdr:cNvSpPr txBox="1"/>
      </xdr:nvSpPr>
      <xdr:spPr>
        <a:xfrm>
          <a:off x="6610350" y="5572123"/>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14</xdr:col>
      <xdr:colOff>0</xdr:colOff>
      <xdr:row>39</xdr:row>
      <xdr:rowOff>90487</xdr:rowOff>
    </xdr:from>
    <xdr:to>
      <xdr:col>15</xdr:col>
      <xdr:colOff>0</xdr:colOff>
      <xdr:row>41</xdr:row>
      <xdr:rowOff>33337</xdr:rowOff>
    </xdr:to>
    <xdr:sp macro="" textlink="">
      <xdr:nvSpPr>
        <xdr:cNvPr id="22" name="テキスト ボックス 21">
          <a:extLst>
            <a:ext uri="{FF2B5EF4-FFF2-40B4-BE49-F238E27FC236}">
              <a16:creationId xmlns:a16="http://schemas.microsoft.com/office/drawing/2014/main" id="{62FB782C-C489-4CE8-A116-3F232350F9F2}"/>
            </a:ext>
          </a:extLst>
        </xdr:cNvPr>
        <xdr:cNvSpPr txBox="1"/>
      </xdr:nvSpPr>
      <xdr:spPr>
        <a:xfrm>
          <a:off x="6610350" y="5938837"/>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14</xdr:col>
      <xdr:colOff>0</xdr:colOff>
      <xdr:row>42</xdr:row>
      <xdr:rowOff>95248</xdr:rowOff>
    </xdr:from>
    <xdr:to>
      <xdr:col>15</xdr:col>
      <xdr:colOff>0</xdr:colOff>
      <xdr:row>44</xdr:row>
      <xdr:rowOff>38098</xdr:rowOff>
    </xdr:to>
    <xdr:sp macro="" textlink="">
      <xdr:nvSpPr>
        <xdr:cNvPr id="23" name="テキスト ボックス 22">
          <a:extLst>
            <a:ext uri="{FF2B5EF4-FFF2-40B4-BE49-F238E27FC236}">
              <a16:creationId xmlns:a16="http://schemas.microsoft.com/office/drawing/2014/main" id="{969FF3C6-E4DC-48DA-8B86-0A128FC9A5E1}"/>
            </a:ext>
          </a:extLst>
        </xdr:cNvPr>
        <xdr:cNvSpPr txBox="1"/>
      </xdr:nvSpPr>
      <xdr:spPr>
        <a:xfrm>
          <a:off x="6610350" y="6315073"/>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14</xdr:col>
      <xdr:colOff>0</xdr:colOff>
      <xdr:row>45</xdr:row>
      <xdr:rowOff>90487</xdr:rowOff>
    </xdr:from>
    <xdr:to>
      <xdr:col>15</xdr:col>
      <xdr:colOff>0</xdr:colOff>
      <xdr:row>47</xdr:row>
      <xdr:rowOff>33337</xdr:rowOff>
    </xdr:to>
    <xdr:sp macro="" textlink="">
      <xdr:nvSpPr>
        <xdr:cNvPr id="24" name="テキスト ボックス 23">
          <a:extLst>
            <a:ext uri="{FF2B5EF4-FFF2-40B4-BE49-F238E27FC236}">
              <a16:creationId xmlns:a16="http://schemas.microsoft.com/office/drawing/2014/main" id="{02F4AEA1-971A-4FBC-96BA-E0E61687301D}"/>
            </a:ext>
          </a:extLst>
        </xdr:cNvPr>
        <xdr:cNvSpPr txBox="1"/>
      </xdr:nvSpPr>
      <xdr:spPr>
        <a:xfrm>
          <a:off x="6610350" y="6681787"/>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14</xdr:col>
      <xdr:colOff>0</xdr:colOff>
      <xdr:row>48</xdr:row>
      <xdr:rowOff>95248</xdr:rowOff>
    </xdr:from>
    <xdr:to>
      <xdr:col>15</xdr:col>
      <xdr:colOff>0</xdr:colOff>
      <xdr:row>50</xdr:row>
      <xdr:rowOff>38098</xdr:rowOff>
    </xdr:to>
    <xdr:sp macro="" textlink="">
      <xdr:nvSpPr>
        <xdr:cNvPr id="25" name="テキスト ボックス 24">
          <a:extLst>
            <a:ext uri="{FF2B5EF4-FFF2-40B4-BE49-F238E27FC236}">
              <a16:creationId xmlns:a16="http://schemas.microsoft.com/office/drawing/2014/main" id="{EEFC5EC4-FB29-4A79-BF82-670496C56628}"/>
            </a:ext>
          </a:extLst>
        </xdr:cNvPr>
        <xdr:cNvSpPr txBox="1"/>
      </xdr:nvSpPr>
      <xdr:spPr>
        <a:xfrm>
          <a:off x="6610350" y="7058023"/>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14</xdr:col>
      <xdr:colOff>0</xdr:colOff>
      <xdr:row>51</xdr:row>
      <xdr:rowOff>90487</xdr:rowOff>
    </xdr:from>
    <xdr:to>
      <xdr:col>15</xdr:col>
      <xdr:colOff>0</xdr:colOff>
      <xdr:row>53</xdr:row>
      <xdr:rowOff>33337</xdr:rowOff>
    </xdr:to>
    <xdr:sp macro="" textlink="">
      <xdr:nvSpPr>
        <xdr:cNvPr id="26" name="テキスト ボックス 25">
          <a:extLst>
            <a:ext uri="{FF2B5EF4-FFF2-40B4-BE49-F238E27FC236}">
              <a16:creationId xmlns:a16="http://schemas.microsoft.com/office/drawing/2014/main" id="{1F23E47C-3091-4E9C-A6C8-FED34DCAC32F}"/>
            </a:ext>
          </a:extLst>
        </xdr:cNvPr>
        <xdr:cNvSpPr txBox="1"/>
      </xdr:nvSpPr>
      <xdr:spPr>
        <a:xfrm>
          <a:off x="6610350" y="7424737"/>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14</xdr:col>
      <xdr:colOff>0</xdr:colOff>
      <xdr:row>54</xdr:row>
      <xdr:rowOff>95248</xdr:rowOff>
    </xdr:from>
    <xdr:to>
      <xdr:col>15</xdr:col>
      <xdr:colOff>0</xdr:colOff>
      <xdr:row>56</xdr:row>
      <xdr:rowOff>38098</xdr:rowOff>
    </xdr:to>
    <xdr:sp macro="" textlink="">
      <xdr:nvSpPr>
        <xdr:cNvPr id="27" name="テキスト ボックス 26">
          <a:extLst>
            <a:ext uri="{FF2B5EF4-FFF2-40B4-BE49-F238E27FC236}">
              <a16:creationId xmlns:a16="http://schemas.microsoft.com/office/drawing/2014/main" id="{8076C3E4-31BF-4074-8841-9E81BFB0F5D9}"/>
            </a:ext>
          </a:extLst>
        </xdr:cNvPr>
        <xdr:cNvSpPr txBox="1"/>
      </xdr:nvSpPr>
      <xdr:spPr>
        <a:xfrm>
          <a:off x="6610350" y="7800973"/>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twoCellAnchor>
    <xdr:from>
      <xdr:col>14</xdr:col>
      <xdr:colOff>0</xdr:colOff>
      <xdr:row>57</xdr:row>
      <xdr:rowOff>90487</xdr:rowOff>
    </xdr:from>
    <xdr:to>
      <xdr:col>15</xdr:col>
      <xdr:colOff>0</xdr:colOff>
      <xdr:row>59</xdr:row>
      <xdr:rowOff>33337</xdr:rowOff>
    </xdr:to>
    <xdr:sp macro="" textlink="">
      <xdr:nvSpPr>
        <xdr:cNvPr id="28" name="テキスト ボックス 27">
          <a:extLst>
            <a:ext uri="{FF2B5EF4-FFF2-40B4-BE49-F238E27FC236}">
              <a16:creationId xmlns:a16="http://schemas.microsoft.com/office/drawing/2014/main" id="{81391BD9-B6FD-47A2-B72F-247BC297F773}"/>
            </a:ext>
          </a:extLst>
        </xdr:cNvPr>
        <xdr:cNvSpPr txBox="1"/>
      </xdr:nvSpPr>
      <xdr:spPr>
        <a:xfrm>
          <a:off x="6610350" y="8167687"/>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有   </a:t>
          </a:r>
        </a:p>
      </xdr:txBody>
    </xdr:sp>
    <xdr:clientData/>
  </xdr:twoCellAnchor>
  <xdr:twoCellAnchor>
    <xdr:from>
      <xdr:col>14</xdr:col>
      <xdr:colOff>0</xdr:colOff>
      <xdr:row>60</xdr:row>
      <xdr:rowOff>95248</xdr:rowOff>
    </xdr:from>
    <xdr:to>
      <xdr:col>15</xdr:col>
      <xdr:colOff>0</xdr:colOff>
      <xdr:row>62</xdr:row>
      <xdr:rowOff>38098</xdr:rowOff>
    </xdr:to>
    <xdr:sp macro="" textlink="">
      <xdr:nvSpPr>
        <xdr:cNvPr id="29" name="テキスト ボックス 28">
          <a:extLst>
            <a:ext uri="{FF2B5EF4-FFF2-40B4-BE49-F238E27FC236}">
              <a16:creationId xmlns:a16="http://schemas.microsoft.com/office/drawing/2014/main" id="{8E287F45-9694-44BB-AC58-D84C2A9D78AD}"/>
            </a:ext>
          </a:extLst>
        </xdr:cNvPr>
        <xdr:cNvSpPr txBox="1"/>
      </xdr:nvSpPr>
      <xdr:spPr>
        <a:xfrm>
          <a:off x="6610350" y="8543923"/>
          <a:ext cx="1047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無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110"/>
  <sheetViews>
    <sheetView topLeftCell="A6" workbookViewId="0">
      <selection activeCell="A11" sqref="A11"/>
    </sheetView>
  </sheetViews>
  <sheetFormatPr defaultRowHeight="13.5"/>
  <cols>
    <col min="1" max="1" width="13.25" style="97" customWidth="1"/>
    <col min="2" max="2" width="18" style="97" customWidth="1"/>
    <col min="3" max="3" width="9" style="97"/>
    <col min="4" max="5" width="10.75" style="97" customWidth="1"/>
    <col min="6" max="6" width="27" style="97" customWidth="1"/>
    <col min="7" max="7" width="11" style="97" customWidth="1"/>
    <col min="8" max="8" width="27" style="97" customWidth="1"/>
    <col min="9" max="9" width="11" style="97" customWidth="1"/>
    <col min="10" max="10" width="10.75" style="97" customWidth="1"/>
    <col min="11" max="13" width="7.75" style="97" customWidth="1"/>
    <col min="14" max="31" width="13.5" style="97" customWidth="1"/>
    <col min="32" max="41" width="9" style="97"/>
    <col min="42" max="42" width="10.5" style="97" bestFit="1" customWidth="1"/>
    <col min="43" max="43" width="9" style="97"/>
    <col min="44" max="44" width="13.5" style="97" customWidth="1"/>
    <col min="45" max="16384" width="9" style="97"/>
  </cols>
  <sheetData>
    <row r="1" spans="1:45">
      <c r="A1" s="118" t="s">
        <v>198</v>
      </c>
      <c r="B1" s="40"/>
      <c r="C1" s="40"/>
      <c r="D1" s="41"/>
      <c r="E1" s="41"/>
      <c r="F1" s="40"/>
      <c r="G1" s="40"/>
      <c r="H1" s="40"/>
      <c r="I1" s="40"/>
      <c r="J1" s="41"/>
      <c r="K1" s="40"/>
      <c r="L1" s="40"/>
      <c r="M1" s="40"/>
      <c r="N1" s="40"/>
      <c r="O1" s="40"/>
      <c r="P1" s="40"/>
      <c r="Q1" s="40"/>
      <c r="R1" s="40"/>
      <c r="S1" s="40"/>
      <c r="T1" s="40"/>
      <c r="U1" s="40"/>
      <c r="V1" s="40"/>
      <c r="W1" s="40"/>
      <c r="X1" s="40"/>
      <c r="Y1" s="40"/>
      <c r="Z1" s="40"/>
      <c r="AA1" s="40"/>
      <c r="AB1" s="40"/>
      <c r="AC1" s="40"/>
      <c r="AD1" s="40"/>
      <c r="AE1" s="40"/>
      <c r="AF1" s="40"/>
      <c r="AG1" s="40"/>
      <c r="AH1" s="41"/>
      <c r="AI1" s="41"/>
      <c r="AJ1" s="96"/>
      <c r="AK1" s="96"/>
      <c r="AL1" s="96"/>
      <c r="AM1" s="96"/>
    </row>
    <row r="2" spans="1:45">
      <c r="A2" s="97" t="s">
        <v>363</v>
      </c>
      <c r="B2" s="98"/>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96"/>
      <c r="AK2" s="96"/>
      <c r="AL2" s="96"/>
      <c r="AM2" s="96"/>
    </row>
    <row r="3" spans="1:45">
      <c r="A3" s="97" t="s">
        <v>201</v>
      </c>
    </row>
    <row r="4" spans="1:45">
      <c r="A4" s="97" t="s">
        <v>199</v>
      </c>
      <c r="AJ4" s="43"/>
      <c r="AK4" s="43"/>
    </row>
    <row r="5" spans="1:45">
      <c r="A5" s="97" t="s">
        <v>200</v>
      </c>
      <c r="AJ5" s="43"/>
      <c r="AK5" s="43"/>
    </row>
    <row r="6" spans="1:45">
      <c r="AJ6" s="99"/>
      <c r="AK6" s="99"/>
    </row>
    <row r="7" spans="1:45">
      <c r="K7" s="100"/>
      <c r="L7" s="100"/>
      <c r="AF7" s="100"/>
      <c r="AG7" s="100"/>
      <c r="AP7" s="101">
        <f ca="1">TODAY()</f>
        <v>44677</v>
      </c>
    </row>
    <row r="8" spans="1:45">
      <c r="A8" s="97">
        <v>1</v>
      </c>
      <c r="B8" s="97">
        <v>2</v>
      </c>
      <c r="C8" s="97">
        <v>3</v>
      </c>
      <c r="D8" s="97">
        <v>4</v>
      </c>
      <c r="E8" s="97">
        <v>5</v>
      </c>
      <c r="F8" s="97">
        <v>6</v>
      </c>
      <c r="G8" s="97">
        <v>7</v>
      </c>
      <c r="H8" s="97">
        <v>8</v>
      </c>
      <c r="I8" s="97">
        <v>9</v>
      </c>
      <c r="J8" s="97">
        <v>10</v>
      </c>
      <c r="K8" s="97">
        <v>11</v>
      </c>
      <c r="L8" s="97">
        <v>12</v>
      </c>
      <c r="M8" s="97">
        <v>13</v>
      </c>
      <c r="N8" s="97">
        <v>14</v>
      </c>
      <c r="O8" s="97">
        <v>15</v>
      </c>
      <c r="P8" s="97">
        <v>16</v>
      </c>
      <c r="Q8" s="97">
        <v>17</v>
      </c>
      <c r="R8" s="97">
        <v>18</v>
      </c>
      <c r="S8" s="97">
        <v>19</v>
      </c>
      <c r="T8" s="97">
        <v>20</v>
      </c>
      <c r="U8" s="97">
        <v>21</v>
      </c>
      <c r="V8" s="97">
        <v>22</v>
      </c>
      <c r="W8" s="97">
        <v>23</v>
      </c>
      <c r="X8" s="97">
        <v>24</v>
      </c>
      <c r="Y8" s="97">
        <v>25</v>
      </c>
      <c r="Z8" s="97">
        <v>26</v>
      </c>
      <c r="AA8" s="97">
        <v>27</v>
      </c>
      <c r="AB8" s="97">
        <v>28</v>
      </c>
      <c r="AC8" s="97">
        <v>29</v>
      </c>
      <c r="AD8" s="97">
        <v>30</v>
      </c>
      <c r="AE8" s="97">
        <v>31</v>
      </c>
      <c r="AF8" s="97">
        <v>32</v>
      </c>
      <c r="AG8" s="97">
        <v>33</v>
      </c>
      <c r="AH8" s="97">
        <v>34</v>
      </c>
      <c r="AI8" s="97">
        <v>35</v>
      </c>
      <c r="AJ8" s="97">
        <v>36</v>
      </c>
      <c r="AK8" s="97">
        <v>37</v>
      </c>
      <c r="AL8" s="97">
        <v>38</v>
      </c>
      <c r="AM8" s="97">
        <v>39</v>
      </c>
      <c r="AN8" s="97">
        <v>40</v>
      </c>
      <c r="AO8" s="97">
        <v>41</v>
      </c>
      <c r="AP8" s="97">
        <v>42</v>
      </c>
      <c r="AQ8" s="97">
        <v>43</v>
      </c>
      <c r="AR8" s="97">
        <v>44</v>
      </c>
      <c r="AS8" s="97" t="s">
        <v>421</v>
      </c>
    </row>
    <row r="9" spans="1:45">
      <c r="A9" s="244" t="s">
        <v>80</v>
      </c>
      <c r="B9" s="249" t="s">
        <v>79</v>
      </c>
      <c r="C9" s="244" t="s">
        <v>81</v>
      </c>
      <c r="D9" s="244" t="s">
        <v>82</v>
      </c>
      <c r="E9" s="244" t="s">
        <v>83</v>
      </c>
      <c r="F9" s="246" t="s">
        <v>84</v>
      </c>
      <c r="G9" s="253" t="s">
        <v>85</v>
      </c>
      <c r="H9" s="246" t="s">
        <v>86</v>
      </c>
      <c r="I9" s="246" t="s">
        <v>85</v>
      </c>
      <c r="J9" s="246" t="s">
        <v>87</v>
      </c>
      <c r="K9" s="251" t="s">
        <v>88</v>
      </c>
      <c r="L9" s="251" t="s">
        <v>89</v>
      </c>
      <c r="M9" s="246" t="s">
        <v>90</v>
      </c>
      <c r="N9" s="239" t="s">
        <v>91</v>
      </c>
      <c r="O9" s="240"/>
      <c r="P9" s="240"/>
      <c r="Q9" s="240"/>
      <c r="R9" s="240"/>
      <c r="S9" s="241"/>
      <c r="T9" s="239" t="s">
        <v>92</v>
      </c>
      <c r="U9" s="240"/>
      <c r="V9" s="240"/>
      <c r="W9" s="240"/>
      <c r="X9" s="240"/>
      <c r="Y9" s="241"/>
      <c r="Z9" s="239" t="s">
        <v>93</v>
      </c>
      <c r="AA9" s="240"/>
      <c r="AB9" s="240"/>
      <c r="AC9" s="240"/>
      <c r="AD9" s="240"/>
      <c r="AE9" s="241"/>
      <c r="AF9" s="251" t="s">
        <v>94</v>
      </c>
      <c r="AG9" s="242" t="s">
        <v>95</v>
      </c>
      <c r="AH9" s="237" t="s">
        <v>96</v>
      </c>
      <c r="AI9" s="237" t="s">
        <v>395</v>
      </c>
      <c r="AJ9" s="237" t="s">
        <v>112</v>
      </c>
      <c r="AK9" s="237" t="s">
        <v>405</v>
      </c>
      <c r="AL9" s="237" t="s">
        <v>113</v>
      </c>
      <c r="AM9" s="237" t="s">
        <v>406</v>
      </c>
      <c r="AN9" s="237" t="s">
        <v>114</v>
      </c>
      <c r="AO9" s="237" t="s">
        <v>412</v>
      </c>
      <c r="AP9" s="237" t="s">
        <v>115</v>
      </c>
      <c r="AQ9" s="237" t="s">
        <v>116</v>
      </c>
      <c r="AR9" s="247" t="s">
        <v>457</v>
      </c>
    </row>
    <row r="10" spans="1:45">
      <c r="A10" s="245"/>
      <c r="B10" s="250"/>
      <c r="C10" s="245"/>
      <c r="D10" s="245"/>
      <c r="E10" s="245"/>
      <c r="F10" s="245"/>
      <c r="G10" s="250"/>
      <c r="H10" s="245"/>
      <c r="I10" s="245"/>
      <c r="J10" s="245"/>
      <c r="K10" s="245"/>
      <c r="L10" s="245"/>
      <c r="M10" s="245"/>
      <c r="N10" s="44" t="s">
        <v>97</v>
      </c>
      <c r="O10" s="44" t="s">
        <v>98</v>
      </c>
      <c r="P10" s="44" t="s">
        <v>99</v>
      </c>
      <c r="Q10" s="44" t="s">
        <v>100</v>
      </c>
      <c r="R10" s="200" t="s">
        <v>422</v>
      </c>
      <c r="S10" s="200" t="s">
        <v>423</v>
      </c>
      <c r="T10" s="44" t="s">
        <v>97</v>
      </c>
      <c r="U10" s="44" t="s">
        <v>98</v>
      </c>
      <c r="V10" s="44" t="s">
        <v>99</v>
      </c>
      <c r="W10" s="44" t="s">
        <v>100</v>
      </c>
      <c r="X10" s="200" t="s">
        <v>422</v>
      </c>
      <c r="Y10" s="200" t="s">
        <v>423</v>
      </c>
      <c r="Z10" s="44" t="s">
        <v>101</v>
      </c>
      <c r="AA10" s="44" t="s">
        <v>102</v>
      </c>
      <c r="AB10" s="44" t="s">
        <v>103</v>
      </c>
      <c r="AC10" s="44" t="s">
        <v>104</v>
      </c>
      <c r="AD10" s="200" t="s">
        <v>422</v>
      </c>
      <c r="AE10" s="200" t="s">
        <v>423</v>
      </c>
      <c r="AF10" s="245"/>
      <c r="AG10" s="243"/>
      <c r="AH10" s="238"/>
      <c r="AI10" s="238"/>
      <c r="AJ10" s="238"/>
      <c r="AK10" s="238"/>
      <c r="AL10" s="238"/>
      <c r="AM10" s="238"/>
      <c r="AN10" s="238"/>
      <c r="AO10" s="252"/>
      <c r="AP10" s="238"/>
      <c r="AQ10" s="238"/>
      <c r="AR10" s="248"/>
    </row>
    <row r="11" spans="1:45">
      <c r="A11" s="235" t="s">
        <v>232</v>
      </c>
      <c r="B11" s="104" t="s">
        <v>262</v>
      </c>
      <c r="C11" s="105" t="s">
        <v>165</v>
      </c>
      <c r="D11" s="119">
        <v>24853</v>
      </c>
      <c r="E11" s="119">
        <v>29495</v>
      </c>
      <c r="F11" s="106" t="s">
        <v>292</v>
      </c>
      <c r="G11" s="106" t="s">
        <v>322</v>
      </c>
      <c r="H11" s="106" t="s">
        <v>166</v>
      </c>
      <c r="I11" s="106"/>
      <c r="J11" s="107">
        <v>44596</v>
      </c>
      <c r="K11" s="106">
        <v>133</v>
      </c>
      <c r="L11" s="106">
        <v>81</v>
      </c>
      <c r="M11" s="105" t="s">
        <v>167</v>
      </c>
      <c r="N11" s="106" t="s">
        <v>168</v>
      </c>
      <c r="O11" s="106" t="s">
        <v>169</v>
      </c>
      <c r="P11" s="106" t="s">
        <v>105</v>
      </c>
      <c r="Q11" s="106" t="s">
        <v>424</v>
      </c>
      <c r="R11" s="106" t="s">
        <v>425</v>
      </c>
      <c r="S11" s="106" t="s">
        <v>426</v>
      </c>
      <c r="T11" s="106" t="s">
        <v>170</v>
      </c>
      <c r="U11" s="106" t="s">
        <v>171</v>
      </c>
      <c r="V11" s="106" t="s">
        <v>172</v>
      </c>
      <c r="W11" s="106" t="s">
        <v>427</v>
      </c>
      <c r="X11" s="106" t="s">
        <v>430</v>
      </c>
      <c r="Y11" s="106" t="s">
        <v>428</v>
      </c>
      <c r="Z11" s="106" t="s">
        <v>173</v>
      </c>
      <c r="AA11" s="106" t="s">
        <v>174</v>
      </c>
      <c r="AB11" s="106" t="s">
        <v>175</v>
      </c>
      <c r="AC11" s="106">
        <v>401</v>
      </c>
      <c r="AD11" s="106">
        <v>451</v>
      </c>
      <c r="AE11" s="106">
        <v>501</v>
      </c>
      <c r="AF11" s="107">
        <v>44621</v>
      </c>
      <c r="AG11" s="202" t="s">
        <v>429</v>
      </c>
      <c r="AH11" s="108">
        <v>27030</v>
      </c>
      <c r="AI11" s="157" t="s">
        <v>397</v>
      </c>
      <c r="AJ11" s="109">
        <v>1</v>
      </c>
      <c r="AK11" s="109" t="s">
        <v>402</v>
      </c>
      <c r="AL11" s="109">
        <v>101</v>
      </c>
      <c r="AM11" s="109" t="s">
        <v>524</v>
      </c>
      <c r="AN11" s="158">
        <v>1001</v>
      </c>
      <c r="AO11" s="167" t="s">
        <v>420</v>
      </c>
      <c r="AP11" s="159">
        <f t="shared" ref="AP11:AP42" ca="1" si="0">IF(D11="","",DATEDIF($D11,$AP$7,"y"))</f>
        <v>54</v>
      </c>
      <c r="AQ11" s="103">
        <f ca="1">IF(基本データ!$AH11="","",DATEDIF(基本データ!$AH11,$AP$7,"y"))</f>
        <v>48</v>
      </c>
      <c r="AR11" s="236">
        <v>11</v>
      </c>
    </row>
    <row r="12" spans="1:45">
      <c r="A12" s="123" t="s">
        <v>233</v>
      </c>
      <c r="B12" s="104" t="s">
        <v>263</v>
      </c>
      <c r="C12" s="105" t="s">
        <v>176</v>
      </c>
      <c r="D12" s="119">
        <v>27442</v>
      </c>
      <c r="E12" s="119">
        <v>29495</v>
      </c>
      <c r="F12" s="106" t="s">
        <v>293</v>
      </c>
      <c r="G12" s="106" t="s">
        <v>323</v>
      </c>
      <c r="H12" s="106" t="s">
        <v>177</v>
      </c>
      <c r="I12" s="106"/>
      <c r="J12" s="107">
        <v>44597</v>
      </c>
      <c r="K12" s="106">
        <v>121</v>
      </c>
      <c r="L12" s="106">
        <v>83</v>
      </c>
      <c r="M12" s="105" t="s">
        <v>185</v>
      </c>
      <c r="N12" s="106" t="s">
        <v>178</v>
      </c>
      <c r="O12" s="106" t="s">
        <v>179</v>
      </c>
      <c r="P12" s="106" t="s">
        <v>105</v>
      </c>
      <c r="Q12" s="106" t="s">
        <v>107</v>
      </c>
      <c r="R12" s="106">
        <v>2</v>
      </c>
      <c r="S12" s="106">
        <v>52</v>
      </c>
      <c r="T12" s="106" t="s">
        <v>180</v>
      </c>
      <c r="U12" s="106" t="s">
        <v>181</v>
      </c>
      <c r="V12" s="106" t="s">
        <v>182</v>
      </c>
      <c r="W12" s="106">
        <v>102</v>
      </c>
      <c r="X12" s="106">
        <v>152</v>
      </c>
      <c r="Y12" s="106">
        <v>202</v>
      </c>
      <c r="Z12" s="106" t="s">
        <v>183</v>
      </c>
      <c r="AA12" s="106" t="s">
        <v>184</v>
      </c>
      <c r="AB12" s="106" t="s">
        <v>108</v>
      </c>
      <c r="AC12" s="106">
        <v>402</v>
      </c>
      <c r="AD12" s="106">
        <v>452</v>
      </c>
      <c r="AE12" s="106">
        <v>502</v>
      </c>
      <c r="AF12" s="107">
        <v>44622</v>
      </c>
      <c r="AG12" s="202">
        <v>502</v>
      </c>
      <c r="AH12" s="108">
        <v>29221</v>
      </c>
      <c r="AI12" s="157" t="s">
        <v>397</v>
      </c>
      <c r="AJ12" s="109">
        <v>2</v>
      </c>
      <c r="AK12" s="109" t="s">
        <v>402</v>
      </c>
      <c r="AL12" s="109">
        <v>102</v>
      </c>
      <c r="AM12" s="109" t="s">
        <v>0</v>
      </c>
      <c r="AN12" s="109">
        <v>1002</v>
      </c>
      <c r="AO12" s="167" t="s">
        <v>420</v>
      </c>
      <c r="AP12" s="102">
        <f t="shared" ca="1" si="0"/>
        <v>47</v>
      </c>
      <c r="AQ12" s="103">
        <f ca="1">IF(基本データ!$AH12="","",DATEDIF(基本データ!$AH12,$AP$7,"y"))</f>
        <v>42</v>
      </c>
      <c r="AR12" s="236" t="s">
        <v>527</v>
      </c>
    </row>
    <row r="13" spans="1:45">
      <c r="A13" s="123" t="s">
        <v>234</v>
      </c>
      <c r="B13" s="104" t="s">
        <v>264</v>
      </c>
      <c r="C13" s="105" t="s">
        <v>176</v>
      </c>
      <c r="D13" s="119">
        <v>29453</v>
      </c>
      <c r="E13" s="119">
        <v>29792</v>
      </c>
      <c r="F13" s="106" t="s">
        <v>294</v>
      </c>
      <c r="G13" s="106" t="s">
        <v>324</v>
      </c>
      <c r="H13" s="110" t="s">
        <v>177</v>
      </c>
      <c r="I13" s="106"/>
      <c r="J13" s="107">
        <v>44598</v>
      </c>
      <c r="K13" s="106">
        <v>142</v>
      </c>
      <c r="L13" s="106">
        <v>98</v>
      </c>
      <c r="M13" s="105" t="s">
        <v>362</v>
      </c>
      <c r="N13" s="106" t="s">
        <v>105</v>
      </c>
      <c r="O13" s="106" t="s">
        <v>179</v>
      </c>
      <c r="P13" s="106" t="s">
        <v>105</v>
      </c>
      <c r="Q13" s="106" t="s">
        <v>492</v>
      </c>
      <c r="R13" s="106">
        <v>3</v>
      </c>
      <c r="S13" s="106">
        <v>53</v>
      </c>
      <c r="T13" s="106" t="s">
        <v>182</v>
      </c>
      <c r="U13" s="106" t="s">
        <v>181</v>
      </c>
      <c r="V13" s="106" t="s">
        <v>172</v>
      </c>
      <c r="W13" s="106">
        <v>103</v>
      </c>
      <c r="X13" s="106">
        <v>153</v>
      </c>
      <c r="Y13" s="106">
        <v>203</v>
      </c>
      <c r="Z13" s="106" t="s">
        <v>183</v>
      </c>
      <c r="AA13" s="106" t="s">
        <v>174</v>
      </c>
      <c r="AB13" s="106" t="s">
        <v>175</v>
      </c>
      <c r="AC13" s="106">
        <v>403</v>
      </c>
      <c r="AD13" s="106">
        <v>453</v>
      </c>
      <c r="AE13" s="106">
        <v>503</v>
      </c>
      <c r="AF13" s="107">
        <v>44623</v>
      </c>
      <c r="AG13" s="202">
        <v>503</v>
      </c>
      <c r="AH13" s="108">
        <v>29587</v>
      </c>
      <c r="AI13" s="157" t="s">
        <v>397</v>
      </c>
      <c r="AJ13" s="109">
        <v>3</v>
      </c>
      <c r="AK13" s="109" t="s">
        <v>402</v>
      </c>
      <c r="AL13" s="109">
        <v>103</v>
      </c>
      <c r="AM13" s="109" t="s">
        <v>407</v>
      </c>
      <c r="AN13" s="109">
        <v>1003</v>
      </c>
      <c r="AO13" s="167" t="s">
        <v>420</v>
      </c>
      <c r="AP13" s="102">
        <f t="shared" ca="1" si="0"/>
        <v>41</v>
      </c>
      <c r="AQ13" s="103">
        <f ca="1">IF(基本データ!$AH13="","",DATEDIF(基本データ!$AH13,$AP$7,"y"))</f>
        <v>41</v>
      </c>
      <c r="AR13" s="236" t="s">
        <v>526</v>
      </c>
    </row>
    <row r="14" spans="1:45">
      <c r="A14" s="123" t="s">
        <v>235</v>
      </c>
      <c r="B14" s="104" t="s">
        <v>265</v>
      </c>
      <c r="C14" s="105" t="s">
        <v>176</v>
      </c>
      <c r="D14" s="119">
        <v>31266</v>
      </c>
      <c r="E14" s="119">
        <v>30078</v>
      </c>
      <c r="F14" s="106" t="s">
        <v>295</v>
      </c>
      <c r="G14" s="106" t="s">
        <v>325</v>
      </c>
      <c r="H14" s="110" t="s">
        <v>177</v>
      </c>
      <c r="I14" s="106"/>
      <c r="J14" s="107">
        <v>44599</v>
      </c>
      <c r="K14" s="106">
        <v>107</v>
      </c>
      <c r="L14" s="106">
        <v>69</v>
      </c>
      <c r="M14" s="105" t="s">
        <v>186</v>
      </c>
      <c r="N14" s="106" t="s">
        <v>168</v>
      </c>
      <c r="O14" s="106" t="s">
        <v>179</v>
      </c>
      <c r="P14" s="106" t="s">
        <v>105</v>
      </c>
      <c r="Q14" s="106" t="s">
        <v>493</v>
      </c>
      <c r="R14" s="106">
        <v>4</v>
      </c>
      <c r="S14" s="106">
        <v>54</v>
      </c>
      <c r="T14" s="106" t="s">
        <v>180</v>
      </c>
      <c r="U14" s="106" t="s">
        <v>181</v>
      </c>
      <c r="V14" s="106" t="s">
        <v>182</v>
      </c>
      <c r="W14" s="106">
        <v>104</v>
      </c>
      <c r="X14" s="106">
        <v>154</v>
      </c>
      <c r="Y14" s="106">
        <v>204</v>
      </c>
      <c r="Z14" s="106" t="s">
        <v>183</v>
      </c>
      <c r="AA14" s="106" t="s">
        <v>184</v>
      </c>
      <c r="AB14" s="106" t="s">
        <v>108</v>
      </c>
      <c r="AC14" s="106">
        <v>404</v>
      </c>
      <c r="AD14" s="106">
        <v>454</v>
      </c>
      <c r="AE14" s="106">
        <v>504</v>
      </c>
      <c r="AF14" s="107">
        <v>44624</v>
      </c>
      <c r="AG14" s="202">
        <v>504</v>
      </c>
      <c r="AH14" s="108">
        <v>25569</v>
      </c>
      <c r="AI14" s="157" t="s">
        <v>397</v>
      </c>
      <c r="AJ14" s="109">
        <v>4</v>
      </c>
      <c r="AK14" s="109" t="s">
        <v>402</v>
      </c>
      <c r="AL14" s="109">
        <v>104</v>
      </c>
      <c r="AM14" s="109" t="s">
        <v>407</v>
      </c>
      <c r="AN14" s="109">
        <v>1004</v>
      </c>
      <c r="AO14" s="167" t="s">
        <v>411</v>
      </c>
      <c r="AP14" s="102">
        <f t="shared" ca="1" si="0"/>
        <v>36</v>
      </c>
      <c r="AQ14" s="103">
        <f ca="1">IF(基本データ!$AH14="","",DATEDIF(基本データ!$AH14,$AP$7,"y"))</f>
        <v>52</v>
      </c>
      <c r="AR14" s="236" t="s">
        <v>528</v>
      </c>
    </row>
    <row r="15" spans="1:45">
      <c r="A15" s="123" t="s">
        <v>236</v>
      </c>
      <c r="B15" s="104" t="s">
        <v>266</v>
      </c>
      <c r="C15" s="105" t="s">
        <v>176</v>
      </c>
      <c r="D15" s="119">
        <v>23096</v>
      </c>
      <c r="E15" s="119">
        <v>30901</v>
      </c>
      <c r="F15" s="106" t="s">
        <v>296</v>
      </c>
      <c r="G15" s="106" t="s">
        <v>326</v>
      </c>
      <c r="H15" s="110" t="s">
        <v>177</v>
      </c>
      <c r="I15" s="106"/>
      <c r="J15" s="107">
        <v>44600</v>
      </c>
      <c r="K15" s="106">
        <v>155</v>
      </c>
      <c r="L15" s="106">
        <v>97</v>
      </c>
      <c r="M15" s="105" t="s">
        <v>167</v>
      </c>
      <c r="N15" s="106" t="s">
        <v>168</v>
      </c>
      <c r="O15" s="106" t="s">
        <v>187</v>
      </c>
      <c r="P15" s="106" t="s">
        <v>188</v>
      </c>
      <c r="Q15" s="106" t="s">
        <v>494</v>
      </c>
      <c r="R15" s="106">
        <v>5</v>
      </c>
      <c r="S15" s="106">
        <v>55</v>
      </c>
      <c r="T15" s="106" t="s">
        <v>182</v>
      </c>
      <c r="U15" s="106" t="s">
        <v>181</v>
      </c>
      <c r="V15" s="106" t="s">
        <v>172</v>
      </c>
      <c r="W15" s="106">
        <v>105</v>
      </c>
      <c r="X15" s="106">
        <v>155</v>
      </c>
      <c r="Y15" s="106">
        <v>205</v>
      </c>
      <c r="Z15" s="106" t="s">
        <v>183</v>
      </c>
      <c r="AA15" s="106" t="s">
        <v>174</v>
      </c>
      <c r="AB15" s="106" t="s">
        <v>175</v>
      </c>
      <c r="AC15" s="106">
        <v>405</v>
      </c>
      <c r="AD15" s="106">
        <v>455</v>
      </c>
      <c r="AE15" s="106">
        <v>505</v>
      </c>
      <c r="AF15" s="107">
        <v>44625</v>
      </c>
      <c r="AG15" s="202">
        <v>505</v>
      </c>
      <c r="AH15" s="108">
        <v>30682</v>
      </c>
      <c r="AI15" s="157" t="s">
        <v>397</v>
      </c>
      <c r="AJ15" s="109">
        <v>5</v>
      </c>
      <c r="AK15" s="109" t="s">
        <v>402</v>
      </c>
      <c r="AL15" s="109">
        <v>105</v>
      </c>
      <c r="AM15" s="109" t="s">
        <v>407</v>
      </c>
      <c r="AN15" s="109">
        <v>1005</v>
      </c>
      <c r="AO15" s="167" t="s">
        <v>420</v>
      </c>
      <c r="AP15" s="102">
        <f t="shared" ca="1" si="0"/>
        <v>59</v>
      </c>
      <c r="AQ15" s="103">
        <f ca="1">IF(基本データ!$AH15="","",DATEDIF(基本データ!$AH15,$AP$7,"y"))</f>
        <v>38</v>
      </c>
      <c r="AR15" s="236" t="s">
        <v>529</v>
      </c>
    </row>
    <row r="16" spans="1:45">
      <c r="A16" s="123" t="s">
        <v>237</v>
      </c>
      <c r="B16" s="104" t="s">
        <v>267</v>
      </c>
      <c r="C16" s="105" t="s">
        <v>176</v>
      </c>
      <c r="D16" s="119">
        <v>23847</v>
      </c>
      <c r="E16" s="119">
        <v>31868</v>
      </c>
      <c r="F16" s="106" t="s">
        <v>297</v>
      </c>
      <c r="G16" s="106" t="s">
        <v>327</v>
      </c>
      <c r="H16" s="110" t="s">
        <v>352</v>
      </c>
      <c r="I16" s="106" t="s">
        <v>357</v>
      </c>
      <c r="J16" s="107">
        <v>44601</v>
      </c>
      <c r="K16" s="106">
        <v>121</v>
      </c>
      <c r="L16" s="106">
        <v>75</v>
      </c>
      <c r="M16" s="105" t="s">
        <v>185</v>
      </c>
      <c r="N16" s="106" t="s">
        <v>187</v>
      </c>
      <c r="O16" s="106" t="s">
        <v>390</v>
      </c>
      <c r="P16" s="106" t="s">
        <v>520</v>
      </c>
      <c r="Q16" s="106" t="s">
        <v>495</v>
      </c>
      <c r="R16" s="106">
        <v>6</v>
      </c>
      <c r="S16" s="106">
        <v>56</v>
      </c>
      <c r="T16" s="106" t="s">
        <v>180</v>
      </c>
      <c r="U16" s="106" t="s">
        <v>181</v>
      </c>
      <c r="V16" s="106" t="s">
        <v>182</v>
      </c>
      <c r="W16" s="106">
        <v>106</v>
      </c>
      <c r="X16" s="106">
        <v>156</v>
      </c>
      <c r="Y16" s="106">
        <v>206</v>
      </c>
      <c r="Z16" s="106" t="s">
        <v>183</v>
      </c>
      <c r="AA16" s="106" t="s">
        <v>184</v>
      </c>
      <c r="AB16" s="106" t="s">
        <v>108</v>
      </c>
      <c r="AC16" s="106">
        <v>406</v>
      </c>
      <c r="AD16" s="106">
        <v>456</v>
      </c>
      <c r="AE16" s="106">
        <v>506</v>
      </c>
      <c r="AF16" s="107">
        <v>44626</v>
      </c>
      <c r="AG16" s="202">
        <v>506</v>
      </c>
      <c r="AH16" s="108">
        <v>31778</v>
      </c>
      <c r="AI16" s="157" t="s">
        <v>397</v>
      </c>
      <c r="AJ16" s="109">
        <v>6</v>
      </c>
      <c r="AK16" s="109" t="s">
        <v>402</v>
      </c>
      <c r="AL16" s="109">
        <v>106</v>
      </c>
      <c r="AM16" s="109" t="s">
        <v>407</v>
      </c>
      <c r="AN16" s="109">
        <v>1006</v>
      </c>
      <c r="AO16" s="167" t="s">
        <v>420</v>
      </c>
      <c r="AP16" s="102">
        <f t="shared" ca="1" si="0"/>
        <v>57</v>
      </c>
      <c r="AQ16" s="103">
        <f ca="1">IF(基本データ!$AH16="","",DATEDIF(基本データ!$AH16,$AP$7,"y"))</f>
        <v>35</v>
      </c>
      <c r="AR16" s="236" t="s">
        <v>530</v>
      </c>
    </row>
    <row r="17" spans="1:44">
      <c r="A17" s="123" t="s">
        <v>238</v>
      </c>
      <c r="B17" s="104" t="s">
        <v>268</v>
      </c>
      <c r="C17" s="105" t="s">
        <v>176</v>
      </c>
      <c r="D17" s="119">
        <v>20822</v>
      </c>
      <c r="E17" s="119">
        <v>31898</v>
      </c>
      <c r="F17" s="106" t="s">
        <v>298</v>
      </c>
      <c r="G17" s="106" t="s">
        <v>328</v>
      </c>
      <c r="H17" s="110" t="s">
        <v>353</v>
      </c>
      <c r="I17" s="106" t="s">
        <v>358</v>
      </c>
      <c r="J17" s="107">
        <v>44602</v>
      </c>
      <c r="K17" s="106">
        <v>141</v>
      </c>
      <c r="L17" s="106">
        <v>96</v>
      </c>
      <c r="M17" s="105" t="s">
        <v>362</v>
      </c>
      <c r="N17" s="106" t="s">
        <v>168</v>
      </c>
      <c r="O17" s="106" t="s">
        <v>390</v>
      </c>
      <c r="P17" s="106" t="s">
        <v>520</v>
      </c>
      <c r="Q17" s="106" t="s">
        <v>496</v>
      </c>
      <c r="R17" s="106">
        <v>7</v>
      </c>
      <c r="S17" s="106">
        <v>57</v>
      </c>
      <c r="T17" s="106" t="s">
        <v>182</v>
      </c>
      <c r="U17" s="106" t="s">
        <v>181</v>
      </c>
      <c r="V17" s="106" t="s">
        <v>172</v>
      </c>
      <c r="W17" s="106">
        <v>107</v>
      </c>
      <c r="X17" s="106">
        <v>157</v>
      </c>
      <c r="Y17" s="106">
        <v>207</v>
      </c>
      <c r="Z17" s="106" t="s">
        <v>183</v>
      </c>
      <c r="AA17" s="106" t="s">
        <v>174</v>
      </c>
      <c r="AB17" s="106" t="s">
        <v>175</v>
      </c>
      <c r="AC17" s="106">
        <v>407</v>
      </c>
      <c r="AD17" s="106">
        <v>457</v>
      </c>
      <c r="AE17" s="106">
        <v>507</v>
      </c>
      <c r="AF17" s="107">
        <v>44627</v>
      </c>
      <c r="AG17" s="202">
        <v>507</v>
      </c>
      <c r="AH17" s="108">
        <v>29587</v>
      </c>
      <c r="AI17" s="157" t="s">
        <v>397</v>
      </c>
      <c r="AJ17" s="109">
        <v>7</v>
      </c>
      <c r="AK17" s="109" t="s">
        <v>402</v>
      </c>
      <c r="AL17" s="109">
        <v>107</v>
      </c>
      <c r="AM17" s="109" t="s">
        <v>407</v>
      </c>
      <c r="AN17" s="109">
        <v>1007</v>
      </c>
      <c r="AO17" s="167" t="s">
        <v>410</v>
      </c>
      <c r="AP17" s="102">
        <f t="shared" ca="1" si="0"/>
        <v>65</v>
      </c>
      <c r="AQ17" s="103">
        <f ca="1">IF(基本データ!$AH17="","",DATEDIF(基本データ!$AH17,$AP$7,"y"))</f>
        <v>41</v>
      </c>
      <c r="AR17" s="236" t="s">
        <v>531</v>
      </c>
    </row>
    <row r="18" spans="1:44">
      <c r="A18" s="123" t="s">
        <v>239</v>
      </c>
      <c r="B18" s="104" t="s">
        <v>269</v>
      </c>
      <c r="C18" s="105" t="s">
        <v>176</v>
      </c>
      <c r="D18" s="119">
        <v>22374</v>
      </c>
      <c r="E18" s="119">
        <v>33776</v>
      </c>
      <c r="F18" s="106" t="s">
        <v>299</v>
      </c>
      <c r="G18" s="106" t="s">
        <v>329</v>
      </c>
      <c r="H18" s="110" t="s">
        <v>354</v>
      </c>
      <c r="I18" s="106" t="s">
        <v>359</v>
      </c>
      <c r="J18" s="107">
        <v>44603</v>
      </c>
      <c r="K18" s="106">
        <v>132</v>
      </c>
      <c r="L18" s="106">
        <v>96</v>
      </c>
      <c r="M18" s="105" t="s">
        <v>186</v>
      </c>
      <c r="N18" s="106" t="s">
        <v>105</v>
      </c>
      <c r="O18" s="106" t="s">
        <v>179</v>
      </c>
      <c r="P18" s="106" t="s">
        <v>520</v>
      </c>
      <c r="Q18" s="106" t="s">
        <v>497</v>
      </c>
      <c r="R18" s="106">
        <v>8</v>
      </c>
      <c r="S18" s="106">
        <v>58</v>
      </c>
      <c r="T18" s="106" t="s">
        <v>180</v>
      </c>
      <c r="U18" s="106" t="s">
        <v>181</v>
      </c>
      <c r="V18" s="106" t="s">
        <v>182</v>
      </c>
      <c r="W18" s="106">
        <v>108</v>
      </c>
      <c r="X18" s="106">
        <v>158</v>
      </c>
      <c r="Y18" s="106">
        <v>208</v>
      </c>
      <c r="Z18" s="106" t="s">
        <v>190</v>
      </c>
      <c r="AA18" s="106" t="s">
        <v>184</v>
      </c>
      <c r="AB18" s="106" t="s">
        <v>108</v>
      </c>
      <c r="AC18" s="106">
        <v>408</v>
      </c>
      <c r="AD18" s="106">
        <v>458</v>
      </c>
      <c r="AE18" s="106">
        <v>508</v>
      </c>
      <c r="AF18" s="107">
        <v>44628</v>
      </c>
      <c r="AG18" s="202">
        <v>508</v>
      </c>
      <c r="AH18" s="108">
        <v>31778</v>
      </c>
      <c r="AI18" s="157" t="s">
        <v>397</v>
      </c>
      <c r="AJ18" s="109">
        <v>8</v>
      </c>
      <c r="AK18" s="109" t="s">
        <v>402</v>
      </c>
      <c r="AL18" s="109">
        <v>108</v>
      </c>
      <c r="AM18" s="109" t="s">
        <v>407</v>
      </c>
      <c r="AN18" s="109">
        <v>1008</v>
      </c>
      <c r="AO18" s="167" t="s">
        <v>410</v>
      </c>
      <c r="AP18" s="102">
        <f t="shared" ca="1" si="0"/>
        <v>61</v>
      </c>
      <c r="AQ18" s="103">
        <f ca="1">IF(基本データ!$AH18="","",DATEDIF(基本データ!$AH18,$AP$7,"y"))</f>
        <v>35</v>
      </c>
      <c r="AR18" s="236" t="s">
        <v>532</v>
      </c>
    </row>
    <row r="19" spans="1:44">
      <c r="A19" s="123" t="s">
        <v>240</v>
      </c>
      <c r="B19" s="104" t="s">
        <v>270</v>
      </c>
      <c r="C19" s="105" t="s">
        <v>176</v>
      </c>
      <c r="D19" s="119">
        <v>19480</v>
      </c>
      <c r="E19" s="119">
        <v>35517</v>
      </c>
      <c r="F19" s="106" t="s">
        <v>300</v>
      </c>
      <c r="G19" s="106" t="s">
        <v>330</v>
      </c>
      <c r="H19" s="110" t="s">
        <v>355</v>
      </c>
      <c r="I19" s="106" t="s">
        <v>360</v>
      </c>
      <c r="J19" s="107">
        <v>44604</v>
      </c>
      <c r="K19" s="106">
        <v>111</v>
      </c>
      <c r="L19" s="106">
        <v>75</v>
      </c>
      <c r="M19" s="105" t="s">
        <v>167</v>
      </c>
      <c r="N19" s="106" t="s">
        <v>168</v>
      </c>
      <c r="O19" s="106" t="s">
        <v>390</v>
      </c>
      <c r="P19" s="106" t="s">
        <v>520</v>
      </c>
      <c r="Q19" s="106" t="s">
        <v>498</v>
      </c>
      <c r="R19" s="106">
        <v>9</v>
      </c>
      <c r="S19" s="106">
        <v>59</v>
      </c>
      <c r="T19" s="106" t="s">
        <v>189</v>
      </c>
      <c r="U19" s="106" t="s">
        <v>181</v>
      </c>
      <c r="V19" s="106" t="s">
        <v>182</v>
      </c>
      <c r="W19" s="106">
        <v>109</v>
      </c>
      <c r="X19" s="106">
        <v>159</v>
      </c>
      <c r="Y19" s="106">
        <v>209</v>
      </c>
      <c r="Z19" s="106" t="s">
        <v>183</v>
      </c>
      <c r="AA19" s="106" t="s">
        <v>174</v>
      </c>
      <c r="AB19" s="106" t="s">
        <v>175</v>
      </c>
      <c r="AC19" s="106">
        <v>409</v>
      </c>
      <c r="AD19" s="106">
        <v>459</v>
      </c>
      <c r="AE19" s="106">
        <v>509</v>
      </c>
      <c r="AF19" s="107">
        <v>44629</v>
      </c>
      <c r="AG19" s="202">
        <v>509</v>
      </c>
      <c r="AH19" s="108">
        <v>30769</v>
      </c>
      <c r="AI19" s="157" t="s">
        <v>397</v>
      </c>
      <c r="AJ19" s="109">
        <v>9</v>
      </c>
      <c r="AK19" s="109" t="s">
        <v>404</v>
      </c>
      <c r="AL19" s="109">
        <v>109</v>
      </c>
      <c r="AM19" s="109" t="s">
        <v>408</v>
      </c>
      <c r="AN19" s="109">
        <v>1009</v>
      </c>
      <c r="AO19" s="167" t="s">
        <v>420</v>
      </c>
      <c r="AP19" s="102">
        <f t="shared" ca="1" si="0"/>
        <v>68</v>
      </c>
      <c r="AQ19" s="103">
        <f ca="1">IF(基本データ!$AH19="","",DATEDIF(基本データ!$AH19,$AP$7,"y"))</f>
        <v>38</v>
      </c>
      <c r="AR19" s="236" t="s">
        <v>533</v>
      </c>
    </row>
    <row r="20" spans="1:44">
      <c r="A20" s="123" t="s">
        <v>241</v>
      </c>
      <c r="B20" s="104" t="s">
        <v>271</v>
      </c>
      <c r="C20" s="105" t="s">
        <v>192</v>
      </c>
      <c r="D20" s="119">
        <v>19180</v>
      </c>
      <c r="E20" s="119">
        <v>35705</v>
      </c>
      <c r="F20" s="106" t="s">
        <v>301</v>
      </c>
      <c r="G20" s="106" t="s">
        <v>331</v>
      </c>
      <c r="H20" s="110" t="s">
        <v>356</v>
      </c>
      <c r="I20" s="106" t="s">
        <v>361</v>
      </c>
      <c r="J20" s="107">
        <v>44605</v>
      </c>
      <c r="K20" s="106">
        <v>144</v>
      </c>
      <c r="L20" s="106">
        <v>97</v>
      </c>
      <c r="M20" s="105" t="s">
        <v>185</v>
      </c>
      <c r="N20" s="106" t="s">
        <v>105</v>
      </c>
      <c r="O20" s="106" t="s">
        <v>179</v>
      </c>
      <c r="P20" s="106" t="s">
        <v>520</v>
      </c>
      <c r="Q20" s="106" t="s">
        <v>499</v>
      </c>
      <c r="R20" s="106">
        <v>10</v>
      </c>
      <c r="S20" s="106">
        <v>60</v>
      </c>
      <c r="T20" s="106" t="s">
        <v>180</v>
      </c>
      <c r="U20" s="106" t="s">
        <v>171</v>
      </c>
      <c r="V20" s="106" t="s">
        <v>170</v>
      </c>
      <c r="W20" s="106" t="s">
        <v>191</v>
      </c>
      <c r="X20" s="106">
        <v>160</v>
      </c>
      <c r="Y20" s="106">
        <v>210</v>
      </c>
      <c r="Z20" s="106" t="s">
        <v>173</v>
      </c>
      <c r="AA20" s="106" t="s">
        <v>184</v>
      </c>
      <c r="AB20" s="106" t="s">
        <v>108</v>
      </c>
      <c r="AC20" s="106">
        <v>410</v>
      </c>
      <c r="AD20" s="106">
        <v>460</v>
      </c>
      <c r="AE20" s="106">
        <v>510</v>
      </c>
      <c r="AF20" s="107">
        <v>44630</v>
      </c>
      <c r="AG20" s="202">
        <v>510</v>
      </c>
      <c r="AH20" s="108">
        <v>28126</v>
      </c>
      <c r="AI20" s="157" t="s">
        <v>397</v>
      </c>
      <c r="AJ20" s="109">
        <v>10</v>
      </c>
      <c r="AK20" s="109" t="s">
        <v>404</v>
      </c>
      <c r="AL20" s="109">
        <v>110</v>
      </c>
      <c r="AM20" s="109" t="s">
        <v>408</v>
      </c>
      <c r="AN20" s="109">
        <v>1010</v>
      </c>
      <c r="AO20" s="167" t="s">
        <v>420</v>
      </c>
      <c r="AP20" s="102">
        <f t="shared" ca="1" si="0"/>
        <v>69</v>
      </c>
      <c r="AQ20" s="103">
        <f ca="1">IF(基本データ!$AH20="","",DATEDIF(基本データ!$AH20,$AP$7,"y"))</f>
        <v>45</v>
      </c>
      <c r="AR20" s="236" t="s">
        <v>534</v>
      </c>
    </row>
    <row r="21" spans="1:44">
      <c r="A21" s="123" t="s">
        <v>242</v>
      </c>
      <c r="B21" s="104" t="s">
        <v>272</v>
      </c>
      <c r="C21" s="105" t="s">
        <v>192</v>
      </c>
      <c r="D21" s="119">
        <v>29535</v>
      </c>
      <c r="E21" s="119">
        <v>35968</v>
      </c>
      <c r="F21" s="106" t="s">
        <v>302</v>
      </c>
      <c r="G21" s="106" t="s">
        <v>332</v>
      </c>
      <c r="H21" s="110" t="s">
        <v>193</v>
      </c>
      <c r="I21" s="106"/>
      <c r="J21" s="107">
        <v>44596</v>
      </c>
      <c r="K21" s="106">
        <v>121</v>
      </c>
      <c r="L21" s="106">
        <v>89</v>
      </c>
      <c r="M21" s="105" t="s">
        <v>362</v>
      </c>
      <c r="N21" s="106" t="s">
        <v>168</v>
      </c>
      <c r="O21" s="106" t="s">
        <v>390</v>
      </c>
      <c r="P21" s="106" t="s">
        <v>520</v>
      </c>
      <c r="Q21" s="106" t="s">
        <v>500</v>
      </c>
      <c r="R21" s="106">
        <v>11</v>
      </c>
      <c r="S21" s="106">
        <v>61</v>
      </c>
      <c r="T21" s="106" t="s">
        <v>180</v>
      </c>
      <c r="U21" s="106" t="s">
        <v>171</v>
      </c>
      <c r="V21" s="106" t="s">
        <v>170</v>
      </c>
      <c r="W21" s="106" t="s">
        <v>106</v>
      </c>
      <c r="X21" s="106">
        <v>161</v>
      </c>
      <c r="Y21" s="106">
        <v>211</v>
      </c>
      <c r="Z21" s="106" t="s">
        <v>190</v>
      </c>
      <c r="AA21" s="106" t="s">
        <v>175</v>
      </c>
      <c r="AB21" s="106" t="s">
        <v>521</v>
      </c>
      <c r="AC21" s="106">
        <v>411</v>
      </c>
      <c r="AD21" s="106">
        <v>461</v>
      </c>
      <c r="AE21" s="106">
        <v>511</v>
      </c>
      <c r="AF21" s="107">
        <v>44631</v>
      </c>
      <c r="AG21" s="202">
        <v>511</v>
      </c>
      <c r="AH21" s="108">
        <v>35968</v>
      </c>
      <c r="AI21" s="157" t="s">
        <v>398</v>
      </c>
      <c r="AJ21" s="109">
        <v>11</v>
      </c>
      <c r="AK21" s="109" t="s">
        <v>403</v>
      </c>
      <c r="AL21" s="109">
        <v>111</v>
      </c>
      <c r="AM21" s="109" t="s">
        <v>396</v>
      </c>
      <c r="AN21" s="109">
        <v>1011</v>
      </c>
      <c r="AO21" s="167" t="s">
        <v>420</v>
      </c>
      <c r="AP21" s="102">
        <f t="shared" ca="1" si="0"/>
        <v>41</v>
      </c>
      <c r="AQ21" s="103">
        <f ca="1">IF(基本データ!$AH21="","",DATEDIF(基本データ!$AH21,$AP$7,"y"))</f>
        <v>23</v>
      </c>
      <c r="AR21" s="236"/>
    </row>
    <row r="22" spans="1:44">
      <c r="A22" s="123" t="s">
        <v>243</v>
      </c>
      <c r="B22" s="104" t="s">
        <v>273</v>
      </c>
      <c r="C22" s="105" t="s">
        <v>192</v>
      </c>
      <c r="D22" s="119">
        <v>29026</v>
      </c>
      <c r="E22" s="119">
        <v>36059</v>
      </c>
      <c r="F22" s="106" t="s">
        <v>303</v>
      </c>
      <c r="G22" s="106" t="s">
        <v>333</v>
      </c>
      <c r="H22" s="110" t="s">
        <v>193</v>
      </c>
      <c r="I22" s="106"/>
      <c r="J22" s="107">
        <v>44596</v>
      </c>
      <c r="K22" s="106">
        <v>139</v>
      </c>
      <c r="L22" s="106">
        <v>69</v>
      </c>
      <c r="M22" s="105" t="s">
        <v>186</v>
      </c>
      <c r="N22" s="106" t="s">
        <v>105</v>
      </c>
      <c r="O22" s="106" t="s">
        <v>179</v>
      </c>
      <c r="P22" s="106" t="s">
        <v>520</v>
      </c>
      <c r="Q22" s="106" t="s">
        <v>501</v>
      </c>
      <c r="R22" s="106">
        <v>12</v>
      </c>
      <c r="S22" s="106">
        <v>62</v>
      </c>
      <c r="T22" s="106" t="s">
        <v>180</v>
      </c>
      <c r="U22" s="106" t="s">
        <v>171</v>
      </c>
      <c r="V22" s="106" t="s">
        <v>170</v>
      </c>
      <c r="W22" s="106">
        <v>112</v>
      </c>
      <c r="X22" s="106">
        <v>162</v>
      </c>
      <c r="Y22" s="106">
        <v>212</v>
      </c>
      <c r="Z22" s="106" t="s">
        <v>173</v>
      </c>
      <c r="AA22" s="106" t="s">
        <v>197</v>
      </c>
      <c r="AB22" s="106" t="s">
        <v>521</v>
      </c>
      <c r="AC22" s="106">
        <v>412</v>
      </c>
      <c r="AD22" s="106">
        <v>462</v>
      </c>
      <c r="AE22" s="106">
        <v>512</v>
      </c>
      <c r="AF22" s="107">
        <v>44632</v>
      </c>
      <c r="AG22" s="202">
        <v>512</v>
      </c>
      <c r="AH22" s="108">
        <v>35886</v>
      </c>
      <c r="AI22" s="157" t="s">
        <v>398</v>
      </c>
      <c r="AJ22" s="109">
        <v>12</v>
      </c>
      <c r="AK22" s="109" t="s">
        <v>403</v>
      </c>
      <c r="AL22" s="109">
        <v>112</v>
      </c>
      <c r="AM22" s="109"/>
      <c r="AN22" s="109">
        <v>1012</v>
      </c>
      <c r="AO22" s="167" t="s">
        <v>420</v>
      </c>
      <c r="AP22" s="102">
        <f t="shared" ca="1" si="0"/>
        <v>42</v>
      </c>
      <c r="AQ22" s="103">
        <f ca="1">IF(基本データ!$AH22="","",DATEDIF(基本データ!$AH22,$AP$7,"y"))</f>
        <v>24</v>
      </c>
      <c r="AR22" s="236"/>
    </row>
    <row r="23" spans="1:44">
      <c r="A23" s="123" t="s">
        <v>244</v>
      </c>
      <c r="B23" s="104" t="s">
        <v>274</v>
      </c>
      <c r="C23" s="105" t="s">
        <v>176</v>
      </c>
      <c r="D23" s="119">
        <v>28545</v>
      </c>
      <c r="E23" s="119">
        <v>36150</v>
      </c>
      <c r="F23" s="106" t="s">
        <v>304</v>
      </c>
      <c r="G23" s="106" t="s">
        <v>334</v>
      </c>
      <c r="H23" s="110" t="s">
        <v>177</v>
      </c>
      <c r="I23" s="106"/>
      <c r="J23" s="107">
        <v>44596</v>
      </c>
      <c r="K23" s="106">
        <v>126</v>
      </c>
      <c r="L23" s="106">
        <v>78</v>
      </c>
      <c r="M23" s="105" t="s">
        <v>167</v>
      </c>
      <c r="N23" s="106" t="s">
        <v>168</v>
      </c>
      <c r="O23" s="106" t="s">
        <v>390</v>
      </c>
      <c r="P23" s="106" t="s">
        <v>520</v>
      </c>
      <c r="Q23" s="106" t="s">
        <v>502</v>
      </c>
      <c r="R23" s="106">
        <v>13</v>
      </c>
      <c r="S23" s="106">
        <v>63</v>
      </c>
      <c r="T23" s="106" t="s">
        <v>180</v>
      </c>
      <c r="U23" s="106" t="s">
        <v>171</v>
      </c>
      <c r="V23" s="106" t="s">
        <v>182</v>
      </c>
      <c r="W23" s="106" t="s">
        <v>106</v>
      </c>
      <c r="X23" s="106">
        <v>163</v>
      </c>
      <c r="Y23" s="106">
        <v>213</v>
      </c>
      <c r="Z23" s="106" t="s">
        <v>190</v>
      </c>
      <c r="AA23" s="106" t="s">
        <v>175</v>
      </c>
      <c r="AB23" s="106" t="s">
        <v>521</v>
      </c>
      <c r="AC23" s="106">
        <v>413</v>
      </c>
      <c r="AD23" s="106">
        <v>463</v>
      </c>
      <c r="AE23" s="106">
        <v>513</v>
      </c>
      <c r="AF23" s="107">
        <v>44633</v>
      </c>
      <c r="AG23" s="202">
        <v>513</v>
      </c>
      <c r="AH23" s="108">
        <v>36150</v>
      </c>
      <c r="AI23" s="157" t="s">
        <v>398</v>
      </c>
      <c r="AJ23" s="109">
        <v>13</v>
      </c>
      <c r="AK23" s="109" t="s">
        <v>403</v>
      </c>
      <c r="AL23" s="109">
        <v>113</v>
      </c>
      <c r="AM23" s="109"/>
      <c r="AN23" s="109">
        <v>1013</v>
      </c>
      <c r="AO23" s="167" t="s">
        <v>420</v>
      </c>
      <c r="AP23" s="102">
        <f t="shared" ca="1" si="0"/>
        <v>44</v>
      </c>
      <c r="AQ23" s="103">
        <f ca="1">IF(基本データ!$AH23="","",DATEDIF(基本データ!$AH23,$AP$7,"y"))</f>
        <v>23</v>
      </c>
      <c r="AR23" s="236"/>
    </row>
    <row r="24" spans="1:44">
      <c r="A24" s="123" t="s">
        <v>245</v>
      </c>
      <c r="B24" s="104" t="s">
        <v>275</v>
      </c>
      <c r="C24" s="105" t="s">
        <v>176</v>
      </c>
      <c r="D24" s="119">
        <v>27372</v>
      </c>
      <c r="E24" s="119">
        <v>36400</v>
      </c>
      <c r="F24" s="106" t="s">
        <v>305</v>
      </c>
      <c r="G24" s="106" t="s">
        <v>335</v>
      </c>
      <c r="H24" s="110" t="s">
        <v>177</v>
      </c>
      <c r="I24" s="106"/>
      <c r="J24" s="107">
        <v>44596</v>
      </c>
      <c r="K24" s="106">
        <v>107</v>
      </c>
      <c r="L24" s="106">
        <v>58</v>
      </c>
      <c r="M24" s="105" t="s">
        <v>185</v>
      </c>
      <c r="N24" s="106" t="s">
        <v>105</v>
      </c>
      <c r="O24" s="106" t="s">
        <v>179</v>
      </c>
      <c r="P24" s="106" t="s">
        <v>520</v>
      </c>
      <c r="Q24" s="106" t="s">
        <v>503</v>
      </c>
      <c r="R24" s="106">
        <v>14</v>
      </c>
      <c r="S24" s="106">
        <v>64</v>
      </c>
      <c r="T24" s="106" t="s">
        <v>171</v>
      </c>
      <c r="U24" s="106" t="s">
        <v>180</v>
      </c>
      <c r="V24" s="106" t="s">
        <v>182</v>
      </c>
      <c r="W24" s="106">
        <v>114</v>
      </c>
      <c r="X24" s="106">
        <v>164</v>
      </c>
      <c r="Y24" s="106">
        <v>214</v>
      </c>
      <c r="Z24" s="106" t="s">
        <v>183</v>
      </c>
      <c r="AA24" s="106" t="s">
        <v>197</v>
      </c>
      <c r="AB24" s="106" t="s">
        <v>521</v>
      </c>
      <c r="AC24" s="106">
        <v>414</v>
      </c>
      <c r="AD24" s="106">
        <v>464</v>
      </c>
      <c r="AE24" s="106">
        <v>514</v>
      </c>
      <c r="AF24" s="107">
        <v>44634</v>
      </c>
      <c r="AG24" s="202">
        <v>514</v>
      </c>
      <c r="AH24" s="108">
        <v>35156</v>
      </c>
      <c r="AI24" s="157" t="s">
        <v>398</v>
      </c>
      <c r="AJ24" s="109">
        <v>14</v>
      </c>
      <c r="AK24" s="109" t="s">
        <v>403</v>
      </c>
      <c r="AL24" s="109">
        <v>114</v>
      </c>
      <c r="AM24" s="109"/>
      <c r="AN24" s="109">
        <v>1014</v>
      </c>
      <c r="AO24" s="167" t="s">
        <v>420</v>
      </c>
      <c r="AP24" s="102">
        <f t="shared" ca="1" si="0"/>
        <v>47</v>
      </c>
      <c r="AQ24" s="103">
        <f ca="1">IF(基本データ!$AH24="","",DATEDIF(基本データ!$AH24,$AP$7,"y"))</f>
        <v>26</v>
      </c>
      <c r="AR24" s="236"/>
    </row>
    <row r="25" spans="1:44">
      <c r="A25" s="123" t="s">
        <v>246</v>
      </c>
      <c r="B25" s="104" t="s">
        <v>276</v>
      </c>
      <c r="C25" s="105" t="s">
        <v>176</v>
      </c>
      <c r="D25" s="119">
        <v>27730</v>
      </c>
      <c r="E25" s="119">
        <v>36873</v>
      </c>
      <c r="F25" s="106" t="s">
        <v>306</v>
      </c>
      <c r="G25" s="106" t="s">
        <v>336</v>
      </c>
      <c r="H25" s="110" t="s">
        <v>177</v>
      </c>
      <c r="I25" s="106"/>
      <c r="J25" s="107">
        <v>44596</v>
      </c>
      <c r="K25" s="106">
        <v>109</v>
      </c>
      <c r="L25" s="106">
        <v>75</v>
      </c>
      <c r="M25" s="105" t="s">
        <v>362</v>
      </c>
      <c r="N25" s="106" t="s">
        <v>168</v>
      </c>
      <c r="O25" s="106" t="s">
        <v>390</v>
      </c>
      <c r="P25" s="106" t="s">
        <v>520</v>
      </c>
      <c r="Q25" s="106" t="s">
        <v>504</v>
      </c>
      <c r="R25" s="106">
        <v>15</v>
      </c>
      <c r="S25" s="106">
        <v>65</v>
      </c>
      <c r="T25" s="106" t="s">
        <v>182</v>
      </c>
      <c r="U25" s="106" t="s">
        <v>110</v>
      </c>
      <c r="V25" s="106" t="s">
        <v>171</v>
      </c>
      <c r="W25" s="106">
        <v>115</v>
      </c>
      <c r="X25" s="106">
        <v>165</v>
      </c>
      <c r="Y25" s="106">
        <v>215</v>
      </c>
      <c r="Z25" s="106" t="s">
        <v>183</v>
      </c>
      <c r="AA25" s="106" t="s">
        <v>175</v>
      </c>
      <c r="AB25" s="106" t="s">
        <v>521</v>
      </c>
      <c r="AC25" s="106">
        <v>415</v>
      </c>
      <c r="AD25" s="106">
        <v>465</v>
      </c>
      <c r="AE25" s="106">
        <v>515</v>
      </c>
      <c r="AF25" s="107">
        <v>44635</v>
      </c>
      <c r="AG25" s="202">
        <v>515</v>
      </c>
      <c r="AH25" s="108">
        <v>36873</v>
      </c>
      <c r="AI25" s="157" t="s">
        <v>398</v>
      </c>
      <c r="AJ25" s="109">
        <v>15</v>
      </c>
      <c r="AK25" s="109" t="s">
        <v>403</v>
      </c>
      <c r="AL25" s="109">
        <v>115</v>
      </c>
      <c r="AM25" s="109"/>
      <c r="AN25" s="109">
        <v>1015</v>
      </c>
      <c r="AO25" s="167" t="s">
        <v>420</v>
      </c>
      <c r="AP25" s="102">
        <f t="shared" ca="1" si="0"/>
        <v>46</v>
      </c>
      <c r="AQ25" s="103">
        <f ca="1">IF(基本データ!$AH25="","",DATEDIF(基本データ!$AH25,$AP$7,"y"))</f>
        <v>21</v>
      </c>
      <c r="AR25" s="236"/>
    </row>
    <row r="26" spans="1:44">
      <c r="A26" s="123" t="s">
        <v>247</v>
      </c>
      <c r="B26" s="104" t="s">
        <v>277</v>
      </c>
      <c r="C26" s="105" t="s">
        <v>176</v>
      </c>
      <c r="D26" s="119">
        <v>26709</v>
      </c>
      <c r="E26" s="119">
        <v>36970</v>
      </c>
      <c r="F26" s="106" t="s">
        <v>307</v>
      </c>
      <c r="G26" s="106" t="s">
        <v>337</v>
      </c>
      <c r="H26" s="110" t="s">
        <v>177</v>
      </c>
      <c r="I26" s="106"/>
      <c r="J26" s="107">
        <v>44596</v>
      </c>
      <c r="K26" s="106">
        <v>157</v>
      </c>
      <c r="L26" s="106">
        <v>111</v>
      </c>
      <c r="M26" s="105" t="s">
        <v>186</v>
      </c>
      <c r="N26" s="106" t="s">
        <v>105</v>
      </c>
      <c r="O26" s="106" t="s">
        <v>179</v>
      </c>
      <c r="P26" s="106" t="s">
        <v>520</v>
      </c>
      <c r="Q26" s="106" t="s">
        <v>505</v>
      </c>
      <c r="R26" s="106">
        <v>16</v>
      </c>
      <c r="S26" s="106">
        <v>66</v>
      </c>
      <c r="T26" s="106" t="s">
        <v>189</v>
      </c>
      <c r="U26" s="106" t="s">
        <v>181</v>
      </c>
      <c r="V26" s="106" t="s">
        <v>182</v>
      </c>
      <c r="W26" s="106">
        <v>116</v>
      </c>
      <c r="X26" s="106">
        <v>166</v>
      </c>
      <c r="Y26" s="106">
        <v>216</v>
      </c>
      <c r="Z26" s="106" t="s">
        <v>183</v>
      </c>
      <c r="AA26" s="106" t="s">
        <v>197</v>
      </c>
      <c r="AB26" s="106" t="s">
        <v>521</v>
      </c>
      <c r="AC26" s="106">
        <v>416</v>
      </c>
      <c r="AD26" s="106">
        <v>466</v>
      </c>
      <c r="AE26" s="106">
        <v>516</v>
      </c>
      <c r="AF26" s="107">
        <v>44636</v>
      </c>
      <c r="AG26" s="202">
        <v>516</v>
      </c>
      <c r="AH26" s="108">
        <v>36526</v>
      </c>
      <c r="AI26" s="157" t="s">
        <v>398</v>
      </c>
      <c r="AJ26" s="109">
        <v>16</v>
      </c>
      <c r="AK26" s="109" t="s">
        <v>403</v>
      </c>
      <c r="AL26" s="109">
        <v>116</v>
      </c>
      <c r="AM26" s="109"/>
      <c r="AN26" s="109">
        <v>1016</v>
      </c>
      <c r="AO26" s="167" t="s">
        <v>420</v>
      </c>
      <c r="AP26" s="102">
        <f t="shared" ca="1" si="0"/>
        <v>49</v>
      </c>
      <c r="AQ26" s="103">
        <f ca="1">IF(基本データ!$AH26="","",DATEDIF(基本データ!$AH26,$AP$7,"y"))</f>
        <v>22</v>
      </c>
      <c r="AR26" s="236"/>
    </row>
    <row r="27" spans="1:44">
      <c r="A27" s="123" t="s">
        <v>248</v>
      </c>
      <c r="B27" s="104" t="s">
        <v>278</v>
      </c>
      <c r="C27" s="105" t="s">
        <v>176</v>
      </c>
      <c r="D27" s="119">
        <v>25248</v>
      </c>
      <c r="E27" s="119">
        <v>37001</v>
      </c>
      <c r="F27" s="106" t="s">
        <v>308</v>
      </c>
      <c r="G27" s="106" t="s">
        <v>338</v>
      </c>
      <c r="H27" s="110" t="s">
        <v>177</v>
      </c>
      <c r="I27" s="106"/>
      <c r="J27" s="107">
        <v>44596</v>
      </c>
      <c r="K27" s="106">
        <v>117</v>
      </c>
      <c r="L27" s="106">
        <v>82</v>
      </c>
      <c r="M27" s="105" t="s">
        <v>167</v>
      </c>
      <c r="N27" s="106" t="s">
        <v>168</v>
      </c>
      <c r="O27" s="106" t="s">
        <v>390</v>
      </c>
      <c r="P27" s="106" t="s">
        <v>520</v>
      </c>
      <c r="Q27" s="106" t="s">
        <v>506</v>
      </c>
      <c r="R27" s="106">
        <v>17</v>
      </c>
      <c r="S27" s="106">
        <v>67</v>
      </c>
      <c r="T27" s="106" t="s">
        <v>182</v>
      </c>
      <c r="U27" s="106" t="s">
        <v>110</v>
      </c>
      <c r="V27" s="106" t="s">
        <v>171</v>
      </c>
      <c r="W27" s="106" t="s">
        <v>194</v>
      </c>
      <c r="X27" s="106">
        <v>167</v>
      </c>
      <c r="Y27" s="106">
        <v>217</v>
      </c>
      <c r="Z27" s="106" t="s">
        <v>183</v>
      </c>
      <c r="AA27" s="106" t="s">
        <v>175</v>
      </c>
      <c r="AB27" s="106" t="s">
        <v>521</v>
      </c>
      <c r="AC27" s="106">
        <v>417</v>
      </c>
      <c r="AD27" s="106">
        <v>467</v>
      </c>
      <c r="AE27" s="106">
        <v>517</v>
      </c>
      <c r="AF27" s="107">
        <v>44637</v>
      </c>
      <c r="AG27" s="202">
        <v>517</v>
      </c>
      <c r="AH27" s="108">
        <v>31887</v>
      </c>
      <c r="AI27" s="157" t="s">
        <v>398</v>
      </c>
      <c r="AJ27" s="109">
        <v>17</v>
      </c>
      <c r="AK27" s="109" t="s">
        <v>403</v>
      </c>
      <c r="AL27" s="109">
        <v>117</v>
      </c>
      <c r="AM27" s="109"/>
      <c r="AN27" s="109">
        <v>1017</v>
      </c>
      <c r="AO27" s="167" t="s">
        <v>420</v>
      </c>
      <c r="AP27" s="102">
        <f t="shared" ca="1" si="0"/>
        <v>53</v>
      </c>
      <c r="AQ27" s="103">
        <f ca="1">IF(基本データ!$AH27="","",DATEDIF(基本データ!$AH27,$AP$7,"y"))</f>
        <v>35</v>
      </c>
      <c r="AR27" s="236"/>
    </row>
    <row r="28" spans="1:44">
      <c r="A28" s="123" t="s">
        <v>249</v>
      </c>
      <c r="B28" s="104" t="s">
        <v>279</v>
      </c>
      <c r="C28" s="105" t="s">
        <v>176</v>
      </c>
      <c r="D28" s="119">
        <v>27316</v>
      </c>
      <c r="E28" s="119">
        <v>37544</v>
      </c>
      <c r="F28" s="106" t="s">
        <v>309</v>
      </c>
      <c r="G28" s="106" t="s">
        <v>339</v>
      </c>
      <c r="H28" s="110" t="s">
        <v>177</v>
      </c>
      <c r="I28" s="106"/>
      <c r="J28" s="107">
        <v>44596</v>
      </c>
      <c r="K28" s="106">
        <v>141</v>
      </c>
      <c r="L28" s="106">
        <v>90</v>
      </c>
      <c r="M28" s="105" t="s">
        <v>185</v>
      </c>
      <c r="N28" s="106" t="s">
        <v>105</v>
      </c>
      <c r="O28" s="106" t="s">
        <v>179</v>
      </c>
      <c r="P28" s="106" t="s">
        <v>520</v>
      </c>
      <c r="Q28" s="106" t="s">
        <v>507</v>
      </c>
      <c r="R28" s="106">
        <v>18</v>
      </c>
      <c r="S28" s="106">
        <v>68</v>
      </c>
      <c r="T28" s="106" t="s">
        <v>189</v>
      </c>
      <c r="U28" s="106" t="s">
        <v>181</v>
      </c>
      <c r="V28" s="106" t="s">
        <v>182</v>
      </c>
      <c r="W28" s="106">
        <v>118</v>
      </c>
      <c r="X28" s="106">
        <v>168</v>
      </c>
      <c r="Y28" s="106">
        <v>218</v>
      </c>
      <c r="Z28" s="106" t="s">
        <v>195</v>
      </c>
      <c r="AA28" s="106" t="s">
        <v>197</v>
      </c>
      <c r="AB28" s="106" t="s">
        <v>521</v>
      </c>
      <c r="AC28" s="106">
        <v>418</v>
      </c>
      <c r="AD28" s="106">
        <v>468</v>
      </c>
      <c r="AE28" s="106">
        <v>518</v>
      </c>
      <c r="AF28" s="107">
        <v>44638</v>
      </c>
      <c r="AG28" s="202">
        <v>518</v>
      </c>
      <c r="AH28" s="108">
        <v>37544</v>
      </c>
      <c r="AI28" s="157" t="s">
        <v>398</v>
      </c>
      <c r="AJ28" s="109">
        <v>18</v>
      </c>
      <c r="AK28" s="109" t="s">
        <v>403</v>
      </c>
      <c r="AL28" s="109">
        <v>118</v>
      </c>
      <c r="AM28" s="109"/>
      <c r="AN28" s="109">
        <v>1018</v>
      </c>
      <c r="AO28" s="167" t="s">
        <v>420</v>
      </c>
      <c r="AP28" s="102">
        <f t="shared" ca="1" si="0"/>
        <v>47</v>
      </c>
      <c r="AQ28" s="103">
        <f ca="1">IF(基本データ!$AH28="","",DATEDIF(基本データ!$AH28,$AP$7,"y"))</f>
        <v>19</v>
      </c>
      <c r="AR28" s="236"/>
    </row>
    <row r="29" spans="1:44">
      <c r="A29" s="123" t="s">
        <v>250</v>
      </c>
      <c r="B29" s="104" t="s">
        <v>280</v>
      </c>
      <c r="C29" s="105" t="s">
        <v>176</v>
      </c>
      <c r="D29" s="119">
        <v>29668</v>
      </c>
      <c r="E29" s="119">
        <v>37712</v>
      </c>
      <c r="F29" s="106" t="s">
        <v>310</v>
      </c>
      <c r="G29" s="106" t="s">
        <v>340</v>
      </c>
      <c r="H29" s="110" t="s">
        <v>177</v>
      </c>
      <c r="I29" s="106"/>
      <c r="J29" s="107">
        <v>44596</v>
      </c>
      <c r="K29" s="106">
        <v>117</v>
      </c>
      <c r="L29" s="106">
        <v>66</v>
      </c>
      <c r="M29" s="105" t="s">
        <v>362</v>
      </c>
      <c r="N29" s="106" t="s">
        <v>168</v>
      </c>
      <c r="O29" s="106" t="s">
        <v>390</v>
      </c>
      <c r="P29" s="106" t="s">
        <v>520</v>
      </c>
      <c r="Q29" s="106" t="s">
        <v>508</v>
      </c>
      <c r="R29" s="106">
        <v>19</v>
      </c>
      <c r="S29" s="106">
        <v>69</v>
      </c>
      <c r="T29" s="106" t="s">
        <v>182</v>
      </c>
      <c r="U29" s="106" t="s">
        <v>110</v>
      </c>
      <c r="V29" s="106" t="s">
        <v>171</v>
      </c>
      <c r="W29" s="106">
        <v>119</v>
      </c>
      <c r="X29" s="106">
        <v>169</v>
      </c>
      <c r="Y29" s="106">
        <v>219</v>
      </c>
      <c r="Z29" s="106" t="s">
        <v>173</v>
      </c>
      <c r="AA29" s="106" t="s">
        <v>175</v>
      </c>
      <c r="AB29" s="106" t="s">
        <v>521</v>
      </c>
      <c r="AC29" s="106">
        <v>419</v>
      </c>
      <c r="AD29" s="106">
        <v>469</v>
      </c>
      <c r="AE29" s="106">
        <v>519</v>
      </c>
      <c r="AF29" s="107">
        <v>44639</v>
      </c>
      <c r="AG29" s="202">
        <v>519</v>
      </c>
      <c r="AH29" s="111">
        <v>37712</v>
      </c>
      <c r="AI29" s="157" t="s">
        <v>398</v>
      </c>
      <c r="AJ29" s="109">
        <v>19</v>
      </c>
      <c r="AK29" s="109" t="s">
        <v>403</v>
      </c>
      <c r="AL29" s="109">
        <v>119</v>
      </c>
      <c r="AM29" s="109"/>
      <c r="AN29" s="109">
        <v>1019</v>
      </c>
      <c r="AO29" s="167" t="s">
        <v>420</v>
      </c>
      <c r="AP29" s="102">
        <f t="shared" ca="1" si="0"/>
        <v>41</v>
      </c>
      <c r="AQ29" s="103">
        <f ca="1">IF(基本データ!$AH29="","",DATEDIF(基本データ!$AH29,$AP$7,"y"))</f>
        <v>19</v>
      </c>
      <c r="AR29" s="236"/>
    </row>
    <row r="30" spans="1:44">
      <c r="A30" s="123" t="s">
        <v>251</v>
      </c>
      <c r="B30" s="104" t="s">
        <v>281</v>
      </c>
      <c r="C30" s="105" t="s">
        <v>176</v>
      </c>
      <c r="D30" s="119">
        <v>24957</v>
      </c>
      <c r="E30" s="119">
        <v>37893</v>
      </c>
      <c r="F30" s="106" t="s">
        <v>311</v>
      </c>
      <c r="G30" s="106" t="s">
        <v>341</v>
      </c>
      <c r="H30" s="110" t="s">
        <v>177</v>
      </c>
      <c r="I30" s="106"/>
      <c r="J30" s="107">
        <v>44596</v>
      </c>
      <c r="K30" s="106">
        <v>101</v>
      </c>
      <c r="L30" s="106">
        <v>66</v>
      </c>
      <c r="M30" s="105" t="s">
        <v>186</v>
      </c>
      <c r="N30" s="106" t="s">
        <v>105</v>
      </c>
      <c r="O30" s="106" t="s">
        <v>179</v>
      </c>
      <c r="P30" s="106" t="s">
        <v>520</v>
      </c>
      <c r="Q30" s="106" t="s">
        <v>509</v>
      </c>
      <c r="R30" s="106">
        <v>20</v>
      </c>
      <c r="S30" s="106">
        <v>70</v>
      </c>
      <c r="T30" s="106" t="s">
        <v>189</v>
      </c>
      <c r="U30" s="106" t="s">
        <v>181</v>
      </c>
      <c r="V30" s="106" t="s">
        <v>182</v>
      </c>
      <c r="W30" s="106" t="s">
        <v>106</v>
      </c>
      <c r="X30" s="106">
        <v>170</v>
      </c>
      <c r="Y30" s="106">
        <v>220</v>
      </c>
      <c r="Z30" s="106" t="s">
        <v>183</v>
      </c>
      <c r="AA30" s="106" t="s">
        <v>197</v>
      </c>
      <c r="AB30" s="106" t="s">
        <v>521</v>
      </c>
      <c r="AC30" s="106">
        <v>420</v>
      </c>
      <c r="AD30" s="106">
        <v>470</v>
      </c>
      <c r="AE30" s="106">
        <v>520</v>
      </c>
      <c r="AF30" s="107">
        <v>44640</v>
      </c>
      <c r="AG30" s="202">
        <v>520</v>
      </c>
      <c r="AH30" s="108">
        <v>36986</v>
      </c>
      <c r="AI30" s="157" t="s">
        <v>398</v>
      </c>
      <c r="AJ30" s="109">
        <v>20</v>
      </c>
      <c r="AK30" s="109" t="s">
        <v>403</v>
      </c>
      <c r="AL30" s="109">
        <v>120</v>
      </c>
      <c r="AM30" s="109"/>
      <c r="AN30" s="109">
        <v>1020</v>
      </c>
      <c r="AO30" s="167" t="s">
        <v>420</v>
      </c>
      <c r="AP30" s="102">
        <f t="shared" ca="1" si="0"/>
        <v>53</v>
      </c>
      <c r="AQ30" s="103">
        <f ca="1">IF(基本データ!$AH30="","",DATEDIF(基本データ!$AH30,$AP$7,"y"))</f>
        <v>21</v>
      </c>
      <c r="AR30" s="236"/>
    </row>
    <row r="31" spans="1:44">
      <c r="A31" s="123" t="s">
        <v>252</v>
      </c>
      <c r="B31" s="104" t="s">
        <v>282</v>
      </c>
      <c r="C31" s="105" t="s">
        <v>192</v>
      </c>
      <c r="D31" s="119">
        <v>19501</v>
      </c>
      <c r="E31" s="119">
        <v>38140</v>
      </c>
      <c r="F31" s="106" t="s">
        <v>312</v>
      </c>
      <c r="G31" s="106" t="s">
        <v>342</v>
      </c>
      <c r="H31" s="110" t="s">
        <v>177</v>
      </c>
      <c r="I31" s="106"/>
      <c r="J31" s="107">
        <v>44621</v>
      </c>
      <c r="K31" s="106">
        <v>126</v>
      </c>
      <c r="L31" s="106">
        <v>76</v>
      </c>
      <c r="M31" s="105" t="s">
        <v>167</v>
      </c>
      <c r="N31" s="106" t="s">
        <v>168</v>
      </c>
      <c r="O31" s="106" t="s">
        <v>390</v>
      </c>
      <c r="P31" s="106" t="s">
        <v>520</v>
      </c>
      <c r="Q31" s="106" t="s">
        <v>510</v>
      </c>
      <c r="R31" s="106">
        <v>21</v>
      </c>
      <c r="S31" s="106">
        <v>71</v>
      </c>
      <c r="T31" s="106" t="s">
        <v>182</v>
      </c>
      <c r="U31" s="106" t="s">
        <v>110</v>
      </c>
      <c r="V31" s="106" t="s">
        <v>171</v>
      </c>
      <c r="W31" s="106">
        <v>121</v>
      </c>
      <c r="X31" s="106">
        <v>171</v>
      </c>
      <c r="Y31" s="106">
        <v>221</v>
      </c>
      <c r="Z31" s="106" t="s">
        <v>173</v>
      </c>
      <c r="AA31" s="106" t="s">
        <v>174</v>
      </c>
      <c r="AB31" s="106" t="s">
        <v>108</v>
      </c>
      <c r="AC31" s="106">
        <v>421</v>
      </c>
      <c r="AD31" s="106">
        <v>451</v>
      </c>
      <c r="AE31" s="106">
        <v>521</v>
      </c>
      <c r="AF31" s="107">
        <v>44641</v>
      </c>
      <c r="AG31" s="202">
        <v>521</v>
      </c>
      <c r="AH31" s="108">
        <v>38140</v>
      </c>
      <c r="AI31" s="157" t="s">
        <v>401</v>
      </c>
      <c r="AJ31" s="109">
        <v>21</v>
      </c>
      <c r="AK31" s="109" t="s">
        <v>404</v>
      </c>
      <c r="AL31" s="109">
        <v>121</v>
      </c>
      <c r="AM31" s="109" t="s">
        <v>408</v>
      </c>
      <c r="AN31" s="109">
        <v>1021</v>
      </c>
      <c r="AO31" s="167" t="s">
        <v>411</v>
      </c>
      <c r="AP31" s="102">
        <f t="shared" ca="1" si="0"/>
        <v>68</v>
      </c>
      <c r="AQ31" s="103">
        <f ca="1">IF(基本データ!$AH31="","",DATEDIF(基本データ!$AH31,$AP$7,"y"))</f>
        <v>17</v>
      </c>
      <c r="AR31" s="236"/>
    </row>
    <row r="32" spans="1:44">
      <c r="A32" s="123" t="s">
        <v>253</v>
      </c>
      <c r="B32" s="104" t="s">
        <v>283</v>
      </c>
      <c r="C32" s="105" t="s">
        <v>192</v>
      </c>
      <c r="D32" s="119">
        <v>19409</v>
      </c>
      <c r="E32" s="119">
        <v>38523</v>
      </c>
      <c r="F32" s="106" t="s">
        <v>313</v>
      </c>
      <c r="G32" s="106" t="s">
        <v>343</v>
      </c>
      <c r="H32" s="110" t="s">
        <v>177</v>
      </c>
      <c r="I32" s="106"/>
      <c r="J32" s="107">
        <v>44622</v>
      </c>
      <c r="K32" s="106">
        <v>119</v>
      </c>
      <c r="L32" s="106">
        <v>79</v>
      </c>
      <c r="M32" s="105" t="s">
        <v>185</v>
      </c>
      <c r="N32" s="106" t="s">
        <v>105</v>
      </c>
      <c r="O32" s="106" t="s">
        <v>179</v>
      </c>
      <c r="P32" s="106" t="s">
        <v>520</v>
      </c>
      <c r="Q32" s="106" t="s">
        <v>511</v>
      </c>
      <c r="R32" s="106">
        <v>22</v>
      </c>
      <c r="S32" s="106">
        <v>72</v>
      </c>
      <c r="T32" s="106" t="s">
        <v>189</v>
      </c>
      <c r="U32" s="106" t="s">
        <v>181</v>
      </c>
      <c r="V32" s="106" t="s">
        <v>182</v>
      </c>
      <c r="W32" s="106">
        <v>122</v>
      </c>
      <c r="X32" s="106">
        <v>172</v>
      </c>
      <c r="Y32" s="106">
        <v>222</v>
      </c>
      <c r="Z32" s="106" t="s">
        <v>109</v>
      </c>
      <c r="AA32" s="106" t="s">
        <v>522</v>
      </c>
      <c r="AB32" s="106" t="s">
        <v>108</v>
      </c>
      <c r="AC32" s="106">
        <v>422</v>
      </c>
      <c r="AD32" s="106">
        <v>452</v>
      </c>
      <c r="AE32" s="106">
        <v>522</v>
      </c>
      <c r="AF32" s="107">
        <v>44642</v>
      </c>
      <c r="AG32" s="202">
        <v>522</v>
      </c>
      <c r="AH32" s="108">
        <v>38523</v>
      </c>
      <c r="AI32" s="157" t="s">
        <v>401</v>
      </c>
      <c r="AJ32" s="109">
        <v>22</v>
      </c>
      <c r="AK32" s="109" t="s">
        <v>404</v>
      </c>
      <c r="AL32" s="109">
        <v>122</v>
      </c>
      <c r="AM32" s="109" t="s">
        <v>408</v>
      </c>
      <c r="AN32" s="109">
        <v>1022</v>
      </c>
      <c r="AO32" s="167" t="s">
        <v>411</v>
      </c>
      <c r="AP32" s="102">
        <f t="shared" ca="1" si="0"/>
        <v>69</v>
      </c>
      <c r="AQ32" s="103">
        <f ca="1">IF(基本データ!$AH32="","",DATEDIF(基本データ!$AH32,$AP$7,"y"))</f>
        <v>16</v>
      </c>
      <c r="AR32" s="236"/>
    </row>
    <row r="33" spans="1:44">
      <c r="A33" s="123" t="s">
        <v>254</v>
      </c>
      <c r="B33" s="104" t="s">
        <v>284</v>
      </c>
      <c r="C33" s="105" t="s">
        <v>192</v>
      </c>
      <c r="D33" s="119">
        <v>19146</v>
      </c>
      <c r="E33" s="119">
        <v>38580</v>
      </c>
      <c r="F33" s="106" t="s">
        <v>314</v>
      </c>
      <c r="G33" s="106" t="s">
        <v>344</v>
      </c>
      <c r="H33" s="110" t="s">
        <v>177</v>
      </c>
      <c r="I33" s="106"/>
      <c r="J33" s="107">
        <v>44623</v>
      </c>
      <c r="K33" s="106">
        <v>138</v>
      </c>
      <c r="L33" s="106">
        <v>82</v>
      </c>
      <c r="M33" s="105" t="s">
        <v>362</v>
      </c>
      <c r="N33" s="106" t="s">
        <v>168</v>
      </c>
      <c r="O33" s="106" t="s">
        <v>390</v>
      </c>
      <c r="P33" s="106" t="s">
        <v>520</v>
      </c>
      <c r="Q33" s="106" t="s">
        <v>512</v>
      </c>
      <c r="R33" s="106">
        <v>23</v>
      </c>
      <c r="S33" s="106">
        <v>73</v>
      </c>
      <c r="T33" s="106" t="s">
        <v>182</v>
      </c>
      <c r="U33" s="106" t="s">
        <v>110</v>
      </c>
      <c r="V33" s="106" t="s">
        <v>171</v>
      </c>
      <c r="W33" s="106">
        <v>123</v>
      </c>
      <c r="X33" s="106">
        <v>173</v>
      </c>
      <c r="Y33" s="106">
        <v>223</v>
      </c>
      <c r="Z33" s="106" t="s">
        <v>190</v>
      </c>
      <c r="AA33" s="106" t="s">
        <v>522</v>
      </c>
      <c r="AB33" s="106" t="s">
        <v>108</v>
      </c>
      <c r="AC33" s="106">
        <v>423</v>
      </c>
      <c r="AD33" s="106">
        <v>453</v>
      </c>
      <c r="AE33" s="106">
        <v>523</v>
      </c>
      <c r="AF33" s="107">
        <v>44643</v>
      </c>
      <c r="AG33" s="202">
        <v>523</v>
      </c>
      <c r="AH33" s="108">
        <v>38580</v>
      </c>
      <c r="AI33" s="157" t="s">
        <v>401</v>
      </c>
      <c r="AJ33" s="109">
        <v>23</v>
      </c>
      <c r="AK33" s="109" t="s">
        <v>404</v>
      </c>
      <c r="AL33" s="109">
        <v>123</v>
      </c>
      <c r="AM33" s="109" t="s">
        <v>408</v>
      </c>
      <c r="AN33" s="109">
        <v>1023</v>
      </c>
      <c r="AO33" s="167" t="s">
        <v>411</v>
      </c>
      <c r="AP33" s="102">
        <f t="shared" ca="1" si="0"/>
        <v>69</v>
      </c>
      <c r="AQ33" s="103">
        <f ca="1">IF(基本データ!$AH33="","",DATEDIF(基本データ!$AH33,$AP$7,"y"))</f>
        <v>16</v>
      </c>
      <c r="AR33" s="236"/>
    </row>
    <row r="34" spans="1:44">
      <c r="A34" s="112" t="s">
        <v>255</v>
      </c>
      <c r="B34" s="104" t="s">
        <v>285</v>
      </c>
      <c r="C34" s="113" t="s">
        <v>176</v>
      </c>
      <c r="D34" s="120">
        <v>18904</v>
      </c>
      <c r="E34" s="120">
        <v>38621</v>
      </c>
      <c r="F34" s="106" t="s">
        <v>315</v>
      </c>
      <c r="G34" s="106" t="s">
        <v>345</v>
      </c>
      <c r="H34" s="110" t="s">
        <v>177</v>
      </c>
      <c r="I34" s="106"/>
      <c r="J34" s="107">
        <v>44624</v>
      </c>
      <c r="K34" s="114">
        <v>139</v>
      </c>
      <c r="L34" s="114">
        <v>89</v>
      </c>
      <c r="M34" s="105" t="s">
        <v>186</v>
      </c>
      <c r="N34" s="106" t="s">
        <v>105</v>
      </c>
      <c r="O34" s="106" t="s">
        <v>179</v>
      </c>
      <c r="P34" s="106" t="s">
        <v>520</v>
      </c>
      <c r="Q34" s="114" t="s">
        <v>513</v>
      </c>
      <c r="R34" s="106">
        <v>24</v>
      </c>
      <c r="S34" s="106">
        <v>74</v>
      </c>
      <c r="T34" s="106" t="s">
        <v>189</v>
      </c>
      <c r="U34" s="106" t="s">
        <v>181</v>
      </c>
      <c r="V34" s="106" t="s">
        <v>182</v>
      </c>
      <c r="W34" s="106">
        <v>124</v>
      </c>
      <c r="X34" s="106">
        <v>174</v>
      </c>
      <c r="Y34" s="106">
        <v>224</v>
      </c>
      <c r="Z34" s="114" t="s">
        <v>190</v>
      </c>
      <c r="AA34" s="114" t="s">
        <v>522</v>
      </c>
      <c r="AB34" s="106" t="s">
        <v>108</v>
      </c>
      <c r="AC34" s="106">
        <v>424</v>
      </c>
      <c r="AD34" s="106">
        <v>454</v>
      </c>
      <c r="AE34" s="106">
        <v>524</v>
      </c>
      <c r="AF34" s="107">
        <v>44644</v>
      </c>
      <c r="AG34" s="202">
        <v>524</v>
      </c>
      <c r="AH34" s="116">
        <v>38621</v>
      </c>
      <c r="AI34" s="157" t="s">
        <v>401</v>
      </c>
      <c r="AJ34" s="109">
        <v>24</v>
      </c>
      <c r="AK34" s="109" t="s">
        <v>404</v>
      </c>
      <c r="AL34" s="109">
        <v>124</v>
      </c>
      <c r="AM34" s="109" t="s">
        <v>408</v>
      </c>
      <c r="AN34" s="109">
        <v>1024</v>
      </c>
      <c r="AO34" s="167" t="s">
        <v>411</v>
      </c>
      <c r="AP34" s="102">
        <f t="shared" ca="1" si="0"/>
        <v>70</v>
      </c>
      <c r="AQ34" s="103">
        <f ca="1">IF(基本データ!$AH34="","",DATEDIF(基本データ!$AH34,$AP$7,"y"))</f>
        <v>16</v>
      </c>
      <c r="AR34" s="236"/>
    </row>
    <row r="35" spans="1:44">
      <c r="A35" s="112" t="s">
        <v>256</v>
      </c>
      <c r="B35" s="104" t="s">
        <v>286</v>
      </c>
      <c r="C35" s="113" t="s">
        <v>192</v>
      </c>
      <c r="D35" s="120">
        <v>18835</v>
      </c>
      <c r="E35" s="120">
        <v>38808</v>
      </c>
      <c r="F35" s="106" t="s">
        <v>316</v>
      </c>
      <c r="G35" s="106" t="s">
        <v>346</v>
      </c>
      <c r="H35" s="110" t="s">
        <v>177</v>
      </c>
      <c r="I35" s="106"/>
      <c r="J35" s="107">
        <v>44625</v>
      </c>
      <c r="K35" s="114">
        <v>128</v>
      </c>
      <c r="L35" s="114">
        <v>61</v>
      </c>
      <c r="M35" s="105" t="s">
        <v>167</v>
      </c>
      <c r="N35" s="106" t="s">
        <v>168</v>
      </c>
      <c r="O35" s="106" t="s">
        <v>390</v>
      </c>
      <c r="P35" s="106" t="s">
        <v>520</v>
      </c>
      <c r="Q35" s="114" t="s">
        <v>514</v>
      </c>
      <c r="R35" s="106">
        <v>25</v>
      </c>
      <c r="S35" s="106">
        <v>75</v>
      </c>
      <c r="T35" s="106" t="s">
        <v>182</v>
      </c>
      <c r="U35" s="106" t="s">
        <v>110</v>
      </c>
      <c r="V35" s="106" t="s">
        <v>171</v>
      </c>
      <c r="W35" s="106">
        <v>125</v>
      </c>
      <c r="X35" s="106">
        <v>175</v>
      </c>
      <c r="Y35" s="106">
        <v>225</v>
      </c>
      <c r="Z35" s="114" t="s">
        <v>190</v>
      </c>
      <c r="AA35" s="114" t="s">
        <v>522</v>
      </c>
      <c r="AB35" s="106" t="s">
        <v>108</v>
      </c>
      <c r="AC35" s="106">
        <v>425</v>
      </c>
      <c r="AD35" s="106">
        <v>455</v>
      </c>
      <c r="AE35" s="106">
        <v>525</v>
      </c>
      <c r="AF35" s="107">
        <v>44645</v>
      </c>
      <c r="AG35" s="202">
        <v>525</v>
      </c>
      <c r="AH35" s="116">
        <v>38808</v>
      </c>
      <c r="AI35" s="157" t="s">
        <v>401</v>
      </c>
      <c r="AJ35" s="109">
        <v>25</v>
      </c>
      <c r="AK35" s="109" t="s">
        <v>404</v>
      </c>
      <c r="AL35" s="109">
        <v>125</v>
      </c>
      <c r="AM35" s="109" t="s">
        <v>408</v>
      </c>
      <c r="AN35" s="109">
        <v>1025</v>
      </c>
      <c r="AO35" s="167" t="s">
        <v>411</v>
      </c>
      <c r="AP35" s="102">
        <f t="shared" ca="1" si="0"/>
        <v>70</v>
      </c>
      <c r="AQ35" s="103">
        <f ca="1">IF(基本データ!$AH35="","",DATEDIF(基本データ!$AH35,$AP$7,"y"))</f>
        <v>16</v>
      </c>
      <c r="AR35" s="236"/>
    </row>
    <row r="36" spans="1:44">
      <c r="A36" s="124" t="s">
        <v>257</v>
      </c>
      <c r="B36" s="104" t="s">
        <v>287</v>
      </c>
      <c r="C36" s="105" t="s">
        <v>192</v>
      </c>
      <c r="D36" s="119">
        <v>18775</v>
      </c>
      <c r="E36" s="119">
        <v>41156</v>
      </c>
      <c r="F36" s="106" t="s">
        <v>317</v>
      </c>
      <c r="G36" s="106" t="s">
        <v>347</v>
      </c>
      <c r="H36" s="110" t="s">
        <v>177</v>
      </c>
      <c r="I36" s="106"/>
      <c r="J36" s="107">
        <v>44626</v>
      </c>
      <c r="K36" s="106">
        <v>122</v>
      </c>
      <c r="L36" s="106">
        <v>69</v>
      </c>
      <c r="M36" s="105" t="s">
        <v>185</v>
      </c>
      <c r="N36" s="106" t="s">
        <v>105</v>
      </c>
      <c r="O36" s="106" t="s">
        <v>179</v>
      </c>
      <c r="P36" s="106" t="s">
        <v>520</v>
      </c>
      <c r="Q36" s="106" t="s">
        <v>515</v>
      </c>
      <c r="R36" s="106">
        <v>26</v>
      </c>
      <c r="S36" s="106">
        <v>76</v>
      </c>
      <c r="T36" s="106" t="s">
        <v>189</v>
      </c>
      <c r="U36" s="106" t="s">
        <v>181</v>
      </c>
      <c r="V36" s="106" t="s">
        <v>182</v>
      </c>
      <c r="W36" s="106">
        <v>126</v>
      </c>
      <c r="X36" s="106">
        <v>176</v>
      </c>
      <c r="Y36" s="106">
        <v>226</v>
      </c>
      <c r="Z36" s="114" t="s">
        <v>190</v>
      </c>
      <c r="AA36" s="106" t="s">
        <v>522</v>
      </c>
      <c r="AB36" s="106" t="s">
        <v>108</v>
      </c>
      <c r="AC36" s="106">
        <v>426</v>
      </c>
      <c r="AD36" s="106">
        <v>456</v>
      </c>
      <c r="AE36" s="106">
        <v>526</v>
      </c>
      <c r="AF36" s="107">
        <v>44646</v>
      </c>
      <c r="AG36" s="202">
        <v>526</v>
      </c>
      <c r="AH36" s="108">
        <v>41156</v>
      </c>
      <c r="AI36" s="157" t="s">
        <v>401</v>
      </c>
      <c r="AJ36" s="109">
        <v>26</v>
      </c>
      <c r="AK36" s="109" t="s">
        <v>404</v>
      </c>
      <c r="AL36" s="109">
        <v>126</v>
      </c>
      <c r="AM36" s="109" t="s">
        <v>408</v>
      </c>
      <c r="AN36" s="109">
        <v>1026</v>
      </c>
      <c r="AO36" s="167" t="s">
        <v>411</v>
      </c>
      <c r="AP36" s="102">
        <f t="shared" ca="1" si="0"/>
        <v>70</v>
      </c>
      <c r="AQ36" s="103">
        <f ca="1">IF(基本データ!$AH36="","",DATEDIF(基本データ!$AH36,$AP$7,"y"))</f>
        <v>9</v>
      </c>
      <c r="AR36" s="236"/>
    </row>
    <row r="37" spans="1:44">
      <c r="A37" s="124" t="s">
        <v>258</v>
      </c>
      <c r="B37" s="104" t="s">
        <v>288</v>
      </c>
      <c r="C37" s="105" t="s">
        <v>192</v>
      </c>
      <c r="D37" s="119">
        <v>18522</v>
      </c>
      <c r="E37" s="119">
        <v>39234</v>
      </c>
      <c r="F37" s="106" t="s">
        <v>318</v>
      </c>
      <c r="G37" s="106" t="s">
        <v>348</v>
      </c>
      <c r="H37" s="110" t="s">
        <v>177</v>
      </c>
      <c r="I37" s="106"/>
      <c r="J37" s="107">
        <v>44627</v>
      </c>
      <c r="K37" s="106">
        <v>152</v>
      </c>
      <c r="L37" s="106">
        <v>96</v>
      </c>
      <c r="M37" s="105" t="s">
        <v>362</v>
      </c>
      <c r="N37" s="106" t="s">
        <v>168</v>
      </c>
      <c r="O37" s="106" t="s">
        <v>390</v>
      </c>
      <c r="P37" s="106" t="s">
        <v>520</v>
      </c>
      <c r="Q37" s="106" t="s">
        <v>516</v>
      </c>
      <c r="R37" s="106">
        <v>27</v>
      </c>
      <c r="S37" s="106">
        <v>77</v>
      </c>
      <c r="T37" s="106" t="s">
        <v>170</v>
      </c>
      <c r="U37" s="106" t="s">
        <v>111</v>
      </c>
      <c r="V37" s="106" t="s">
        <v>194</v>
      </c>
      <c r="W37" s="106">
        <v>127</v>
      </c>
      <c r="X37" s="106">
        <v>177</v>
      </c>
      <c r="Y37" s="106">
        <v>227</v>
      </c>
      <c r="Z37" s="114" t="s">
        <v>190</v>
      </c>
      <c r="AA37" s="106" t="s">
        <v>522</v>
      </c>
      <c r="AB37" s="106" t="s">
        <v>108</v>
      </c>
      <c r="AC37" s="106">
        <v>427</v>
      </c>
      <c r="AD37" s="106">
        <v>457</v>
      </c>
      <c r="AE37" s="106">
        <v>527</v>
      </c>
      <c r="AF37" s="107">
        <v>44647</v>
      </c>
      <c r="AG37" s="202">
        <v>527</v>
      </c>
      <c r="AH37" s="108">
        <v>39234</v>
      </c>
      <c r="AI37" s="157" t="s">
        <v>401</v>
      </c>
      <c r="AJ37" s="109">
        <v>27</v>
      </c>
      <c r="AK37" s="109" t="s">
        <v>404</v>
      </c>
      <c r="AL37" s="109">
        <v>127</v>
      </c>
      <c r="AM37" s="109" t="s">
        <v>408</v>
      </c>
      <c r="AN37" s="109">
        <v>1027</v>
      </c>
      <c r="AO37" s="167" t="s">
        <v>411</v>
      </c>
      <c r="AP37" s="102">
        <f t="shared" ca="1" si="0"/>
        <v>71</v>
      </c>
      <c r="AQ37" s="103">
        <f ca="1">IF(基本データ!$AH37="","",DATEDIF(基本データ!$AH37,$AP$7,"y"))</f>
        <v>14</v>
      </c>
      <c r="AR37" s="236"/>
    </row>
    <row r="38" spans="1:44">
      <c r="A38" s="124" t="s">
        <v>259</v>
      </c>
      <c r="B38" s="104" t="s">
        <v>289</v>
      </c>
      <c r="C38" s="105" t="s">
        <v>192</v>
      </c>
      <c r="D38" s="119">
        <v>15871</v>
      </c>
      <c r="E38" s="119">
        <v>39173</v>
      </c>
      <c r="F38" s="106" t="s">
        <v>319</v>
      </c>
      <c r="G38" s="106" t="s">
        <v>349</v>
      </c>
      <c r="H38" s="110" t="s">
        <v>177</v>
      </c>
      <c r="I38" s="106"/>
      <c r="J38" s="107">
        <v>44628</v>
      </c>
      <c r="K38" s="106">
        <v>145</v>
      </c>
      <c r="L38" s="106">
        <v>88</v>
      </c>
      <c r="M38" s="105" t="s">
        <v>186</v>
      </c>
      <c r="N38" s="106" t="s">
        <v>196</v>
      </c>
      <c r="O38" s="106" t="s">
        <v>179</v>
      </c>
      <c r="P38" s="106" t="s">
        <v>520</v>
      </c>
      <c r="Q38" s="106" t="s">
        <v>517</v>
      </c>
      <c r="R38" s="106">
        <v>28</v>
      </c>
      <c r="S38" s="106">
        <v>78</v>
      </c>
      <c r="T38" s="106" t="s">
        <v>189</v>
      </c>
      <c r="U38" s="106" t="s">
        <v>181</v>
      </c>
      <c r="V38" s="106" t="s">
        <v>182</v>
      </c>
      <c r="W38" s="106">
        <v>128</v>
      </c>
      <c r="X38" s="106">
        <v>178</v>
      </c>
      <c r="Y38" s="106">
        <v>228</v>
      </c>
      <c r="Z38" s="114" t="s">
        <v>190</v>
      </c>
      <c r="AA38" s="106" t="s">
        <v>522</v>
      </c>
      <c r="AB38" s="106" t="s">
        <v>108</v>
      </c>
      <c r="AC38" s="106">
        <v>428</v>
      </c>
      <c r="AD38" s="106">
        <v>458</v>
      </c>
      <c r="AE38" s="106">
        <v>528</v>
      </c>
      <c r="AF38" s="107">
        <v>44648</v>
      </c>
      <c r="AG38" s="202">
        <v>528</v>
      </c>
      <c r="AH38" s="108">
        <v>24929</v>
      </c>
      <c r="AI38" s="157" t="s">
        <v>396</v>
      </c>
      <c r="AJ38" s="109">
        <v>28</v>
      </c>
      <c r="AK38" s="109" t="s">
        <v>404</v>
      </c>
      <c r="AL38" s="109">
        <v>128</v>
      </c>
      <c r="AM38" s="109" t="s">
        <v>408</v>
      </c>
      <c r="AN38" s="109">
        <v>1028</v>
      </c>
      <c r="AO38" s="167" t="s">
        <v>411</v>
      </c>
      <c r="AP38" s="102">
        <f t="shared" ca="1" si="0"/>
        <v>78</v>
      </c>
      <c r="AQ38" s="103">
        <f ca="1">IF(基本データ!$AH38="","",DATEDIF(基本データ!$AH38,$AP$7,"y"))</f>
        <v>54</v>
      </c>
      <c r="AR38" s="236"/>
    </row>
    <row r="39" spans="1:44">
      <c r="A39" s="124" t="s">
        <v>260</v>
      </c>
      <c r="B39" s="104" t="s">
        <v>290</v>
      </c>
      <c r="C39" s="105" t="s">
        <v>192</v>
      </c>
      <c r="D39" s="119">
        <v>15780</v>
      </c>
      <c r="E39" s="119">
        <v>40138</v>
      </c>
      <c r="F39" s="106" t="s">
        <v>320</v>
      </c>
      <c r="G39" s="106" t="s">
        <v>350</v>
      </c>
      <c r="H39" s="110" t="s">
        <v>177</v>
      </c>
      <c r="I39" s="106"/>
      <c r="J39" s="107">
        <v>44629</v>
      </c>
      <c r="K39" s="106">
        <v>126</v>
      </c>
      <c r="L39" s="106">
        <v>74</v>
      </c>
      <c r="M39" s="105" t="s">
        <v>167</v>
      </c>
      <c r="N39" s="106" t="s">
        <v>196</v>
      </c>
      <c r="O39" s="106" t="s">
        <v>179</v>
      </c>
      <c r="P39" s="106" t="s">
        <v>520</v>
      </c>
      <c r="Q39" s="106" t="s">
        <v>518</v>
      </c>
      <c r="R39" s="106">
        <v>29</v>
      </c>
      <c r="S39" s="106">
        <v>79</v>
      </c>
      <c r="T39" s="106" t="s">
        <v>170</v>
      </c>
      <c r="U39" s="106" t="s">
        <v>111</v>
      </c>
      <c r="V39" s="106" t="s">
        <v>194</v>
      </c>
      <c r="W39" s="106">
        <v>129</v>
      </c>
      <c r="X39" s="106">
        <v>179</v>
      </c>
      <c r="Y39" s="106">
        <v>229</v>
      </c>
      <c r="Z39" s="114" t="s">
        <v>190</v>
      </c>
      <c r="AA39" s="106" t="s">
        <v>522</v>
      </c>
      <c r="AB39" s="106" t="s">
        <v>108</v>
      </c>
      <c r="AC39" s="106">
        <v>429</v>
      </c>
      <c r="AD39" s="106">
        <v>459</v>
      </c>
      <c r="AE39" s="106">
        <v>529</v>
      </c>
      <c r="AF39" s="107">
        <v>44649</v>
      </c>
      <c r="AG39" s="202">
        <v>529</v>
      </c>
      <c r="AH39" s="108">
        <v>40138</v>
      </c>
      <c r="AI39" s="157" t="s">
        <v>396</v>
      </c>
      <c r="AJ39" s="109">
        <v>29</v>
      </c>
      <c r="AK39" s="109" t="s">
        <v>404</v>
      </c>
      <c r="AL39" s="109">
        <v>129</v>
      </c>
      <c r="AM39" s="109" t="s">
        <v>408</v>
      </c>
      <c r="AN39" s="109">
        <v>1029</v>
      </c>
      <c r="AO39" s="167" t="s">
        <v>411</v>
      </c>
      <c r="AP39" s="102">
        <f t="shared" ca="1" si="0"/>
        <v>79</v>
      </c>
      <c r="AQ39" s="103">
        <f ca="1">IF(基本データ!$AH39="","",DATEDIF(基本データ!$AH39,$AP$7,"y"))</f>
        <v>12</v>
      </c>
      <c r="AR39" s="236"/>
    </row>
    <row r="40" spans="1:44">
      <c r="A40" s="124" t="s">
        <v>261</v>
      </c>
      <c r="B40" s="104" t="s">
        <v>291</v>
      </c>
      <c r="C40" s="105" t="s">
        <v>192</v>
      </c>
      <c r="D40" s="119">
        <v>15456</v>
      </c>
      <c r="E40" s="119">
        <v>40533</v>
      </c>
      <c r="F40" s="106" t="s">
        <v>321</v>
      </c>
      <c r="G40" s="106" t="s">
        <v>351</v>
      </c>
      <c r="H40" s="110" t="s">
        <v>177</v>
      </c>
      <c r="I40" s="106"/>
      <c r="J40" s="107">
        <v>44630</v>
      </c>
      <c r="K40" s="106">
        <v>120</v>
      </c>
      <c r="L40" s="106">
        <v>70</v>
      </c>
      <c r="M40" s="105" t="s">
        <v>185</v>
      </c>
      <c r="N40" s="106" t="s">
        <v>196</v>
      </c>
      <c r="O40" s="106" t="s">
        <v>179</v>
      </c>
      <c r="P40" s="106" t="s">
        <v>520</v>
      </c>
      <c r="Q40" s="106" t="s">
        <v>519</v>
      </c>
      <c r="R40" s="106">
        <v>30</v>
      </c>
      <c r="S40" s="106">
        <v>80</v>
      </c>
      <c r="T40" s="106" t="s">
        <v>189</v>
      </c>
      <c r="U40" s="106" t="s">
        <v>181</v>
      </c>
      <c r="V40" s="106" t="s">
        <v>182</v>
      </c>
      <c r="W40" s="106">
        <v>130</v>
      </c>
      <c r="X40" s="106">
        <v>180</v>
      </c>
      <c r="Y40" s="106">
        <v>230</v>
      </c>
      <c r="Z40" s="114" t="s">
        <v>190</v>
      </c>
      <c r="AA40" s="106" t="s">
        <v>522</v>
      </c>
      <c r="AB40" s="106" t="s">
        <v>108</v>
      </c>
      <c r="AC40" s="106">
        <v>430</v>
      </c>
      <c r="AD40" s="106">
        <v>460</v>
      </c>
      <c r="AE40" s="106">
        <v>530</v>
      </c>
      <c r="AF40" s="107">
        <v>44650</v>
      </c>
      <c r="AG40" s="202">
        <v>530</v>
      </c>
      <c r="AH40" s="108">
        <v>40533</v>
      </c>
      <c r="AI40" s="157" t="s">
        <v>396</v>
      </c>
      <c r="AJ40" s="109">
        <v>30</v>
      </c>
      <c r="AK40" s="109" t="s">
        <v>404</v>
      </c>
      <c r="AL40" s="109">
        <v>130</v>
      </c>
      <c r="AM40" s="109" t="s">
        <v>408</v>
      </c>
      <c r="AN40" s="109">
        <v>1030</v>
      </c>
      <c r="AO40" s="167" t="s">
        <v>411</v>
      </c>
      <c r="AP40" s="102">
        <f t="shared" ca="1" si="0"/>
        <v>80</v>
      </c>
      <c r="AQ40" s="103">
        <f ca="1">IF(基本データ!$AH40="","",DATEDIF(基本データ!$AH40,$AP$7,"y"))</f>
        <v>11</v>
      </c>
      <c r="AR40" s="236"/>
    </row>
    <row r="41" spans="1:44">
      <c r="A41" s="117"/>
      <c r="B41" s="114"/>
      <c r="C41" s="105"/>
      <c r="D41" s="121"/>
      <c r="E41" s="121"/>
      <c r="F41" s="109"/>
      <c r="G41" s="114"/>
      <c r="H41" s="114"/>
      <c r="I41" s="114"/>
      <c r="J41" s="115"/>
      <c r="K41" s="114"/>
      <c r="L41" s="114"/>
      <c r="M41" s="122"/>
      <c r="N41" s="114"/>
      <c r="O41" s="114"/>
      <c r="P41" s="114"/>
      <c r="Q41" s="114"/>
      <c r="R41" s="114"/>
      <c r="S41" s="114"/>
      <c r="T41" s="114"/>
      <c r="U41" s="114"/>
      <c r="V41" s="114"/>
      <c r="W41" s="114"/>
      <c r="X41" s="106"/>
      <c r="Y41" s="114"/>
      <c r="Z41" s="114"/>
      <c r="AA41" s="114"/>
      <c r="AB41" s="114"/>
      <c r="AC41" s="114"/>
      <c r="AD41" s="114"/>
      <c r="AE41" s="114"/>
      <c r="AF41" s="114"/>
      <c r="AG41" s="203"/>
      <c r="AH41" s="116"/>
      <c r="AI41" s="157"/>
      <c r="AJ41" s="109"/>
      <c r="AK41" s="109"/>
      <c r="AL41" s="109"/>
      <c r="AM41" s="109"/>
      <c r="AN41" s="109"/>
      <c r="AO41" s="167"/>
      <c r="AP41" s="102" t="str">
        <f t="shared" si="0"/>
        <v/>
      </c>
      <c r="AQ41" s="103" t="str">
        <f>IF(基本データ!$AH41="","",DATEDIF(基本データ!$AH41,$AP$7,"y"))</f>
        <v/>
      </c>
      <c r="AR41" s="236"/>
    </row>
    <row r="42" spans="1:44">
      <c r="A42" s="117"/>
      <c r="B42" s="114"/>
      <c r="C42" s="105"/>
      <c r="D42" s="121"/>
      <c r="E42" s="121"/>
      <c r="F42" s="109"/>
      <c r="G42" s="114"/>
      <c r="H42" s="114"/>
      <c r="I42" s="114"/>
      <c r="J42" s="115"/>
      <c r="K42" s="114"/>
      <c r="L42" s="114"/>
      <c r="M42" s="122"/>
      <c r="N42" s="114"/>
      <c r="O42" s="114"/>
      <c r="P42" s="114"/>
      <c r="Q42" s="114"/>
      <c r="R42" s="114"/>
      <c r="S42" s="114"/>
      <c r="T42" s="114"/>
      <c r="U42" s="114"/>
      <c r="V42" s="114"/>
      <c r="W42" s="114"/>
      <c r="X42" s="106"/>
      <c r="Y42" s="114"/>
      <c r="Z42" s="114"/>
      <c r="AA42" s="114"/>
      <c r="AB42" s="114"/>
      <c r="AC42" s="114"/>
      <c r="AD42" s="114"/>
      <c r="AE42" s="114"/>
      <c r="AF42" s="114"/>
      <c r="AG42" s="203"/>
      <c r="AH42" s="116"/>
      <c r="AI42" s="157"/>
      <c r="AJ42" s="109"/>
      <c r="AK42" s="109"/>
      <c r="AL42" s="109"/>
      <c r="AM42" s="109"/>
      <c r="AN42" s="109"/>
      <c r="AO42" s="167"/>
      <c r="AP42" s="102" t="str">
        <f t="shared" si="0"/>
        <v/>
      </c>
      <c r="AQ42" s="103" t="str">
        <f>IF(基本データ!$AH42="","",DATEDIF(基本データ!$AH42,$AP$7,"y"))</f>
        <v/>
      </c>
      <c r="AR42" s="236"/>
    </row>
    <row r="43" spans="1:44">
      <c r="A43" s="117"/>
      <c r="B43" s="114"/>
      <c r="C43" s="105"/>
      <c r="D43" s="121"/>
      <c r="E43" s="121"/>
      <c r="F43" s="109"/>
      <c r="G43" s="114"/>
      <c r="H43" s="114"/>
      <c r="I43" s="114"/>
      <c r="J43" s="115"/>
      <c r="K43" s="114"/>
      <c r="L43" s="114"/>
      <c r="M43" s="122"/>
      <c r="N43" s="114"/>
      <c r="O43" s="114"/>
      <c r="P43" s="114"/>
      <c r="Q43" s="114"/>
      <c r="R43" s="114"/>
      <c r="S43" s="114"/>
      <c r="T43" s="114"/>
      <c r="U43" s="114"/>
      <c r="V43" s="114"/>
      <c r="W43" s="114"/>
      <c r="X43" s="106"/>
      <c r="Y43" s="114"/>
      <c r="Z43" s="114"/>
      <c r="AA43" s="114"/>
      <c r="AB43" s="114"/>
      <c r="AC43" s="114"/>
      <c r="AD43" s="114"/>
      <c r="AE43" s="114"/>
      <c r="AF43" s="114"/>
      <c r="AG43" s="203"/>
      <c r="AH43" s="116"/>
      <c r="AI43" s="157"/>
      <c r="AJ43" s="109"/>
      <c r="AK43" s="109"/>
      <c r="AL43" s="109"/>
      <c r="AM43" s="109"/>
      <c r="AN43" s="109"/>
      <c r="AO43" s="167"/>
      <c r="AP43" s="102" t="str">
        <f t="shared" ref="AP43:AP74" si="1">IF(D43="","",DATEDIF($D43,$AP$7,"y"))</f>
        <v/>
      </c>
      <c r="AQ43" s="103" t="str">
        <f>IF(基本データ!$AH43="","",DATEDIF(基本データ!$AH43,$AP$7,"y"))</f>
        <v/>
      </c>
      <c r="AR43" s="236"/>
    </row>
    <row r="44" spans="1:44">
      <c r="A44" s="117"/>
      <c r="B44" s="114"/>
      <c r="C44" s="105"/>
      <c r="D44" s="121"/>
      <c r="E44" s="121"/>
      <c r="F44" s="109"/>
      <c r="G44" s="114"/>
      <c r="H44" s="114"/>
      <c r="I44" s="114"/>
      <c r="J44" s="115"/>
      <c r="K44" s="114"/>
      <c r="L44" s="114"/>
      <c r="M44" s="122"/>
      <c r="N44" s="114"/>
      <c r="O44" s="114"/>
      <c r="P44" s="114"/>
      <c r="Q44" s="114"/>
      <c r="R44" s="114"/>
      <c r="S44" s="114"/>
      <c r="T44" s="114"/>
      <c r="U44" s="114"/>
      <c r="V44" s="114"/>
      <c r="W44" s="114"/>
      <c r="X44" s="106"/>
      <c r="Y44" s="114"/>
      <c r="Z44" s="114"/>
      <c r="AA44" s="114"/>
      <c r="AB44" s="114"/>
      <c r="AC44" s="114"/>
      <c r="AD44" s="114"/>
      <c r="AE44" s="114"/>
      <c r="AF44" s="114"/>
      <c r="AG44" s="203"/>
      <c r="AH44" s="116"/>
      <c r="AI44" s="157"/>
      <c r="AJ44" s="109"/>
      <c r="AK44" s="109"/>
      <c r="AL44" s="109"/>
      <c r="AM44" s="109"/>
      <c r="AN44" s="109"/>
      <c r="AO44" s="167"/>
      <c r="AP44" s="102" t="str">
        <f t="shared" si="1"/>
        <v/>
      </c>
      <c r="AQ44" s="103" t="str">
        <f>IF(基本データ!$AH44="","",DATEDIF(基本データ!$AH44,$AP$7,"y"))</f>
        <v/>
      </c>
      <c r="AR44" s="236"/>
    </row>
    <row r="45" spans="1:44">
      <c r="A45" s="117"/>
      <c r="B45" s="114"/>
      <c r="C45" s="105"/>
      <c r="D45" s="121"/>
      <c r="E45" s="121"/>
      <c r="F45" s="109"/>
      <c r="G45" s="114"/>
      <c r="H45" s="114"/>
      <c r="I45" s="114"/>
      <c r="J45" s="115"/>
      <c r="K45" s="114"/>
      <c r="L45" s="114"/>
      <c r="M45" s="122"/>
      <c r="N45" s="114"/>
      <c r="O45" s="114"/>
      <c r="P45" s="114"/>
      <c r="Q45" s="114"/>
      <c r="R45" s="114"/>
      <c r="S45" s="114"/>
      <c r="T45" s="114"/>
      <c r="U45" s="114"/>
      <c r="V45" s="114"/>
      <c r="W45" s="114"/>
      <c r="X45" s="114"/>
      <c r="Y45" s="114"/>
      <c r="Z45" s="114"/>
      <c r="AA45" s="114"/>
      <c r="AB45" s="114"/>
      <c r="AC45" s="114"/>
      <c r="AD45" s="114"/>
      <c r="AE45" s="114"/>
      <c r="AF45" s="114"/>
      <c r="AG45" s="203"/>
      <c r="AH45" s="116"/>
      <c r="AI45" s="157"/>
      <c r="AJ45" s="109"/>
      <c r="AK45" s="109"/>
      <c r="AL45" s="109"/>
      <c r="AM45" s="109"/>
      <c r="AN45" s="109"/>
      <c r="AO45" s="167"/>
      <c r="AP45" s="102" t="str">
        <f t="shared" si="1"/>
        <v/>
      </c>
      <c r="AQ45" s="103" t="str">
        <f>IF(基本データ!$AH45="","",DATEDIF(基本データ!$AH45,$AP$7,"y"))</f>
        <v/>
      </c>
      <c r="AR45" s="236"/>
    </row>
    <row r="46" spans="1:44">
      <c r="A46" s="117"/>
      <c r="B46" s="114"/>
      <c r="C46" s="105"/>
      <c r="D46" s="121"/>
      <c r="E46" s="121"/>
      <c r="F46" s="109"/>
      <c r="G46" s="114"/>
      <c r="H46" s="114"/>
      <c r="I46" s="114"/>
      <c r="J46" s="115"/>
      <c r="K46" s="114"/>
      <c r="L46" s="114"/>
      <c r="M46" s="122"/>
      <c r="N46" s="114"/>
      <c r="O46" s="114"/>
      <c r="P46" s="114"/>
      <c r="Q46" s="114"/>
      <c r="R46" s="114"/>
      <c r="S46" s="114"/>
      <c r="T46" s="114"/>
      <c r="U46" s="114"/>
      <c r="V46" s="114"/>
      <c r="W46" s="114"/>
      <c r="X46" s="114"/>
      <c r="Y46" s="114"/>
      <c r="Z46" s="114"/>
      <c r="AA46" s="114"/>
      <c r="AB46" s="114"/>
      <c r="AC46" s="114"/>
      <c r="AD46" s="114"/>
      <c r="AE46" s="114"/>
      <c r="AF46" s="114"/>
      <c r="AG46" s="203"/>
      <c r="AH46" s="116"/>
      <c r="AI46" s="157"/>
      <c r="AJ46" s="109"/>
      <c r="AK46" s="109"/>
      <c r="AL46" s="109"/>
      <c r="AM46" s="109"/>
      <c r="AN46" s="109"/>
      <c r="AO46" s="167"/>
      <c r="AP46" s="102" t="str">
        <f t="shared" si="1"/>
        <v/>
      </c>
      <c r="AQ46" s="103" t="str">
        <f>IF(基本データ!$AH46="","",DATEDIF(基本データ!$AH46,$AP$7,"y"))</f>
        <v/>
      </c>
      <c r="AR46" s="236"/>
    </row>
    <row r="47" spans="1:44">
      <c r="A47" s="117"/>
      <c r="B47" s="114"/>
      <c r="C47" s="105"/>
      <c r="D47" s="119"/>
      <c r="E47" s="119"/>
      <c r="F47" s="109"/>
      <c r="G47" s="114"/>
      <c r="H47" s="114"/>
      <c r="I47" s="114"/>
      <c r="J47" s="115"/>
      <c r="K47" s="114"/>
      <c r="L47" s="114"/>
      <c r="M47" s="122"/>
      <c r="N47" s="114"/>
      <c r="O47" s="114"/>
      <c r="P47" s="114"/>
      <c r="Q47" s="114"/>
      <c r="R47" s="114"/>
      <c r="S47" s="114"/>
      <c r="T47" s="114"/>
      <c r="U47" s="114"/>
      <c r="V47" s="114"/>
      <c r="W47" s="114"/>
      <c r="X47" s="114"/>
      <c r="Y47" s="114"/>
      <c r="Z47" s="114"/>
      <c r="AA47" s="114"/>
      <c r="AB47" s="114"/>
      <c r="AC47" s="114"/>
      <c r="AD47" s="114"/>
      <c r="AE47" s="114"/>
      <c r="AF47" s="114"/>
      <c r="AG47" s="203"/>
      <c r="AH47" s="116"/>
      <c r="AI47" s="157"/>
      <c r="AJ47" s="109"/>
      <c r="AK47" s="109"/>
      <c r="AL47" s="109"/>
      <c r="AM47" s="109"/>
      <c r="AN47" s="109"/>
      <c r="AO47" s="167"/>
      <c r="AP47" s="102" t="str">
        <f t="shared" si="1"/>
        <v/>
      </c>
      <c r="AQ47" s="103" t="str">
        <f>IF(基本データ!$AH47="","",DATEDIF(基本データ!$AH47,$AP$7,"y"))</f>
        <v/>
      </c>
      <c r="AR47" s="236"/>
    </row>
    <row r="48" spans="1:44">
      <c r="A48" s="117"/>
      <c r="B48" s="114"/>
      <c r="C48" s="105"/>
      <c r="D48" s="119"/>
      <c r="E48" s="119"/>
      <c r="F48" s="109"/>
      <c r="G48" s="114"/>
      <c r="H48" s="114"/>
      <c r="I48" s="114"/>
      <c r="J48" s="115"/>
      <c r="K48" s="114"/>
      <c r="L48" s="114"/>
      <c r="M48" s="122"/>
      <c r="N48" s="114"/>
      <c r="O48" s="114"/>
      <c r="P48" s="114"/>
      <c r="Q48" s="114"/>
      <c r="R48" s="114"/>
      <c r="S48" s="114"/>
      <c r="T48" s="114"/>
      <c r="U48" s="114"/>
      <c r="V48" s="114"/>
      <c r="W48" s="114"/>
      <c r="X48" s="114"/>
      <c r="Y48" s="114"/>
      <c r="Z48" s="114"/>
      <c r="AA48" s="114"/>
      <c r="AB48" s="114"/>
      <c r="AC48" s="114"/>
      <c r="AD48" s="114"/>
      <c r="AE48" s="114"/>
      <c r="AF48" s="114"/>
      <c r="AG48" s="203"/>
      <c r="AH48" s="116"/>
      <c r="AI48" s="157"/>
      <c r="AJ48" s="109"/>
      <c r="AK48" s="109"/>
      <c r="AL48" s="109"/>
      <c r="AM48" s="109"/>
      <c r="AN48" s="109"/>
      <c r="AO48" s="167"/>
      <c r="AP48" s="102" t="str">
        <f t="shared" si="1"/>
        <v/>
      </c>
      <c r="AQ48" s="103" t="str">
        <f>IF(基本データ!$AH48="","",DATEDIF(基本データ!$AH48,$AP$7,"y"))</f>
        <v/>
      </c>
      <c r="AR48" s="236"/>
    </row>
    <row r="49" spans="1:44">
      <c r="A49" s="117"/>
      <c r="B49" s="114"/>
      <c r="C49" s="105"/>
      <c r="D49" s="119"/>
      <c r="E49" s="119"/>
      <c r="F49" s="109"/>
      <c r="G49" s="114"/>
      <c r="H49" s="114"/>
      <c r="I49" s="114"/>
      <c r="J49" s="115"/>
      <c r="K49" s="114"/>
      <c r="L49" s="114"/>
      <c r="M49" s="122"/>
      <c r="N49" s="114"/>
      <c r="O49" s="114"/>
      <c r="P49" s="114"/>
      <c r="Q49" s="114"/>
      <c r="R49" s="114"/>
      <c r="S49" s="114"/>
      <c r="T49" s="114"/>
      <c r="U49" s="114"/>
      <c r="V49" s="114"/>
      <c r="W49" s="114"/>
      <c r="X49" s="114"/>
      <c r="Y49" s="114"/>
      <c r="Z49" s="114"/>
      <c r="AA49" s="114"/>
      <c r="AB49" s="114"/>
      <c r="AC49" s="114"/>
      <c r="AD49" s="114"/>
      <c r="AE49" s="114"/>
      <c r="AF49" s="114"/>
      <c r="AG49" s="203"/>
      <c r="AH49" s="116"/>
      <c r="AI49" s="157"/>
      <c r="AJ49" s="109"/>
      <c r="AK49" s="109"/>
      <c r="AL49" s="109"/>
      <c r="AM49" s="109"/>
      <c r="AN49" s="109"/>
      <c r="AO49" s="167"/>
      <c r="AP49" s="102" t="str">
        <f t="shared" si="1"/>
        <v/>
      </c>
      <c r="AQ49" s="103" t="str">
        <f>IF(基本データ!$AH49="","",DATEDIF(基本データ!$AH49,$AP$7,"y"))</f>
        <v/>
      </c>
      <c r="AR49" s="236"/>
    </row>
    <row r="50" spans="1:44">
      <c r="A50" s="117"/>
      <c r="B50" s="114"/>
      <c r="C50" s="105"/>
      <c r="D50" s="119"/>
      <c r="E50" s="119"/>
      <c r="F50" s="109"/>
      <c r="G50" s="114"/>
      <c r="H50" s="114"/>
      <c r="I50" s="114"/>
      <c r="J50" s="115"/>
      <c r="K50" s="114"/>
      <c r="L50" s="114"/>
      <c r="M50" s="122"/>
      <c r="N50" s="114"/>
      <c r="O50" s="114"/>
      <c r="P50" s="114"/>
      <c r="Q50" s="114"/>
      <c r="R50" s="114"/>
      <c r="S50" s="114"/>
      <c r="T50" s="114"/>
      <c r="U50" s="114"/>
      <c r="V50" s="114"/>
      <c r="W50" s="114"/>
      <c r="X50" s="114"/>
      <c r="Y50" s="114"/>
      <c r="Z50" s="114"/>
      <c r="AA50" s="114"/>
      <c r="AB50" s="114"/>
      <c r="AC50" s="114"/>
      <c r="AD50" s="114"/>
      <c r="AE50" s="114"/>
      <c r="AF50" s="114"/>
      <c r="AG50" s="203"/>
      <c r="AH50" s="116"/>
      <c r="AI50" s="157"/>
      <c r="AJ50" s="109"/>
      <c r="AK50" s="109"/>
      <c r="AL50" s="109"/>
      <c r="AM50" s="109"/>
      <c r="AN50" s="109"/>
      <c r="AO50" s="167"/>
      <c r="AP50" s="102" t="str">
        <f t="shared" si="1"/>
        <v/>
      </c>
      <c r="AQ50" s="103" t="str">
        <f>IF(基本データ!$AH50="","",DATEDIF(基本データ!$AH50,$AP$7,"y"))</f>
        <v/>
      </c>
      <c r="AR50" s="236"/>
    </row>
    <row r="51" spans="1:44">
      <c r="A51" s="117"/>
      <c r="B51" s="114"/>
      <c r="C51" s="105"/>
      <c r="D51" s="121"/>
      <c r="E51" s="121"/>
      <c r="F51" s="109"/>
      <c r="G51" s="114"/>
      <c r="H51" s="114"/>
      <c r="I51" s="114"/>
      <c r="J51" s="115"/>
      <c r="K51" s="114"/>
      <c r="L51" s="114"/>
      <c r="M51" s="122"/>
      <c r="N51" s="114"/>
      <c r="O51" s="114"/>
      <c r="P51" s="114"/>
      <c r="Q51" s="114"/>
      <c r="R51" s="114"/>
      <c r="S51" s="114"/>
      <c r="T51" s="114"/>
      <c r="U51" s="114"/>
      <c r="V51" s="114"/>
      <c r="W51" s="114"/>
      <c r="X51" s="114"/>
      <c r="Y51" s="114"/>
      <c r="Z51" s="114"/>
      <c r="AA51" s="114"/>
      <c r="AB51" s="114"/>
      <c r="AC51" s="114"/>
      <c r="AD51" s="114"/>
      <c r="AE51" s="114"/>
      <c r="AF51" s="114"/>
      <c r="AG51" s="203"/>
      <c r="AH51" s="116"/>
      <c r="AI51" s="157"/>
      <c r="AJ51" s="109"/>
      <c r="AK51" s="109"/>
      <c r="AL51" s="109"/>
      <c r="AM51" s="109"/>
      <c r="AN51" s="109"/>
      <c r="AO51" s="167"/>
      <c r="AP51" s="102" t="str">
        <f t="shared" si="1"/>
        <v/>
      </c>
      <c r="AQ51" s="103" t="str">
        <f>IF(基本データ!$AH51="","",DATEDIF(基本データ!$AH51,$AP$7,"y"))</f>
        <v/>
      </c>
      <c r="AR51" s="236"/>
    </row>
    <row r="52" spans="1:44">
      <c r="A52" s="117"/>
      <c r="B52" s="114"/>
      <c r="C52" s="105"/>
      <c r="D52" s="121"/>
      <c r="E52" s="121"/>
      <c r="F52" s="109"/>
      <c r="G52" s="114"/>
      <c r="H52" s="114"/>
      <c r="I52" s="114"/>
      <c r="J52" s="115"/>
      <c r="K52" s="114"/>
      <c r="L52" s="114"/>
      <c r="M52" s="122"/>
      <c r="N52" s="114"/>
      <c r="O52" s="114"/>
      <c r="P52" s="114"/>
      <c r="Q52" s="114"/>
      <c r="R52" s="114"/>
      <c r="S52" s="114"/>
      <c r="T52" s="114"/>
      <c r="U52" s="114"/>
      <c r="V52" s="114"/>
      <c r="W52" s="114"/>
      <c r="X52" s="114"/>
      <c r="Y52" s="114"/>
      <c r="Z52" s="114"/>
      <c r="AA52" s="114"/>
      <c r="AB52" s="114"/>
      <c r="AC52" s="114"/>
      <c r="AD52" s="114"/>
      <c r="AE52" s="114"/>
      <c r="AF52" s="114"/>
      <c r="AG52" s="203"/>
      <c r="AH52" s="116"/>
      <c r="AI52" s="157"/>
      <c r="AJ52" s="109"/>
      <c r="AK52" s="109"/>
      <c r="AL52" s="109"/>
      <c r="AM52" s="109"/>
      <c r="AN52" s="109"/>
      <c r="AO52" s="167"/>
      <c r="AP52" s="102" t="str">
        <f t="shared" si="1"/>
        <v/>
      </c>
      <c r="AQ52" s="103" t="str">
        <f>IF(基本データ!$AH52="","",DATEDIF(基本データ!$AH52,$AP$7,"y"))</f>
        <v/>
      </c>
      <c r="AR52" s="236"/>
    </row>
    <row r="53" spans="1:44">
      <c r="A53" s="117"/>
      <c r="B53" s="114"/>
      <c r="C53" s="105"/>
      <c r="D53" s="121"/>
      <c r="E53" s="121"/>
      <c r="F53" s="109"/>
      <c r="G53" s="114"/>
      <c r="H53" s="114"/>
      <c r="I53" s="114"/>
      <c r="J53" s="115"/>
      <c r="K53" s="114"/>
      <c r="L53" s="114"/>
      <c r="M53" s="122"/>
      <c r="N53" s="114"/>
      <c r="O53" s="114"/>
      <c r="P53" s="114"/>
      <c r="Q53" s="114"/>
      <c r="R53" s="114"/>
      <c r="S53" s="114"/>
      <c r="T53" s="114"/>
      <c r="U53" s="114"/>
      <c r="V53" s="114"/>
      <c r="W53" s="114"/>
      <c r="X53" s="114"/>
      <c r="Y53" s="114"/>
      <c r="Z53" s="114"/>
      <c r="AA53" s="114"/>
      <c r="AB53" s="114"/>
      <c r="AC53" s="114"/>
      <c r="AD53" s="114"/>
      <c r="AE53" s="114"/>
      <c r="AF53" s="114"/>
      <c r="AG53" s="203"/>
      <c r="AH53" s="116"/>
      <c r="AI53" s="157"/>
      <c r="AJ53" s="109"/>
      <c r="AK53" s="109"/>
      <c r="AL53" s="109"/>
      <c r="AM53" s="109"/>
      <c r="AN53" s="109"/>
      <c r="AO53" s="167"/>
      <c r="AP53" s="102" t="str">
        <f t="shared" si="1"/>
        <v/>
      </c>
      <c r="AQ53" s="103" t="str">
        <f>IF(基本データ!$AH53="","",DATEDIF(基本データ!$AH53,$AP$7,"y"))</f>
        <v/>
      </c>
      <c r="AR53" s="236"/>
    </row>
    <row r="54" spans="1:44">
      <c r="A54" s="117"/>
      <c r="B54" s="114"/>
      <c r="C54" s="105"/>
      <c r="D54" s="121"/>
      <c r="E54" s="121"/>
      <c r="F54" s="109"/>
      <c r="G54" s="114"/>
      <c r="H54" s="114"/>
      <c r="I54" s="114"/>
      <c r="J54" s="115"/>
      <c r="K54" s="114"/>
      <c r="L54" s="114"/>
      <c r="M54" s="122"/>
      <c r="N54" s="114"/>
      <c r="O54" s="114"/>
      <c r="P54" s="114"/>
      <c r="Q54" s="114"/>
      <c r="R54" s="114"/>
      <c r="S54" s="114"/>
      <c r="T54" s="114"/>
      <c r="U54" s="114"/>
      <c r="V54" s="114"/>
      <c r="W54" s="114"/>
      <c r="X54" s="114"/>
      <c r="Y54" s="114"/>
      <c r="Z54" s="114"/>
      <c r="AA54" s="114"/>
      <c r="AB54" s="114"/>
      <c r="AC54" s="114"/>
      <c r="AD54" s="114"/>
      <c r="AE54" s="114"/>
      <c r="AF54" s="114"/>
      <c r="AG54" s="203"/>
      <c r="AH54" s="116"/>
      <c r="AI54" s="157"/>
      <c r="AJ54" s="109"/>
      <c r="AK54" s="109"/>
      <c r="AL54" s="109"/>
      <c r="AM54" s="109"/>
      <c r="AN54" s="109"/>
      <c r="AO54" s="167"/>
      <c r="AP54" s="102" t="str">
        <f t="shared" si="1"/>
        <v/>
      </c>
      <c r="AQ54" s="103" t="str">
        <f>IF(基本データ!$AH54="","",DATEDIF(基本データ!$AH54,$AP$7,"y"))</f>
        <v/>
      </c>
      <c r="AR54" s="236"/>
    </row>
    <row r="55" spans="1:44">
      <c r="A55" s="117"/>
      <c r="B55" s="114"/>
      <c r="C55" s="105"/>
      <c r="D55" s="121"/>
      <c r="E55" s="121"/>
      <c r="F55" s="109"/>
      <c r="G55" s="114"/>
      <c r="H55" s="114"/>
      <c r="I55" s="114"/>
      <c r="J55" s="115"/>
      <c r="K55" s="114"/>
      <c r="L55" s="114"/>
      <c r="M55" s="122"/>
      <c r="N55" s="114"/>
      <c r="O55" s="114"/>
      <c r="P55" s="114"/>
      <c r="Q55" s="114"/>
      <c r="R55" s="114"/>
      <c r="S55" s="114"/>
      <c r="T55" s="114"/>
      <c r="U55" s="114"/>
      <c r="V55" s="114"/>
      <c r="W55" s="114"/>
      <c r="X55" s="114"/>
      <c r="Y55" s="114"/>
      <c r="Z55" s="114"/>
      <c r="AA55" s="114"/>
      <c r="AB55" s="114"/>
      <c r="AC55" s="114"/>
      <c r="AD55" s="114"/>
      <c r="AE55" s="114"/>
      <c r="AF55" s="114"/>
      <c r="AG55" s="203"/>
      <c r="AH55" s="116"/>
      <c r="AI55" s="157"/>
      <c r="AJ55" s="109"/>
      <c r="AK55" s="109"/>
      <c r="AL55" s="109"/>
      <c r="AM55" s="109"/>
      <c r="AN55" s="109"/>
      <c r="AO55" s="167"/>
      <c r="AP55" s="102" t="str">
        <f t="shared" si="1"/>
        <v/>
      </c>
      <c r="AQ55" s="103" t="str">
        <f>IF(基本データ!$AH55="","",DATEDIF(基本データ!$AH55,$AP$7,"y"))</f>
        <v/>
      </c>
      <c r="AR55" s="236"/>
    </row>
    <row r="56" spans="1:44">
      <c r="A56" s="117"/>
      <c r="B56" s="114"/>
      <c r="C56" s="105"/>
      <c r="D56" s="121"/>
      <c r="E56" s="121"/>
      <c r="F56" s="109"/>
      <c r="G56" s="114"/>
      <c r="H56" s="114"/>
      <c r="I56" s="114"/>
      <c r="J56" s="115"/>
      <c r="K56" s="114"/>
      <c r="L56" s="114"/>
      <c r="M56" s="122"/>
      <c r="N56" s="114"/>
      <c r="O56" s="114"/>
      <c r="P56" s="114"/>
      <c r="Q56" s="114"/>
      <c r="R56" s="114"/>
      <c r="S56" s="114"/>
      <c r="T56" s="114"/>
      <c r="U56" s="114"/>
      <c r="V56" s="114"/>
      <c r="W56" s="114"/>
      <c r="X56" s="114"/>
      <c r="Y56" s="114"/>
      <c r="Z56" s="114"/>
      <c r="AA56" s="114"/>
      <c r="AB56" s="114"/>
      <c r="AC56" s="114"/>
      <c r="AD56" s="114"/>
      <c r="AE56" s="114"/>
      <c r="AF56" s="114"/>
      <c r="AG56" s="203"/>
      <c r="AH56" s="116"/>
      <c r="AI56" s="157"/>
      <c r="AJ56" s="109"/>
      <c r="AK56" s="109"/>
      <c r="AL56" s="109"/>
      <c r="AM56" s="109"/>
      <c r="AN56" s="109"/>
      <c r="AO56" s="167"/>
      <c r="AP56" s="102" t="str">
        <f t="shared" si="1"/>
        <v/>
      </c>
      <c r="AQ56" s="103" t="str">
        <f>IF(基本データ!$AH56="","",DATEDIF(基本データ!$AH56,$AP$7,"y"))</f>
        <v/>
      </c>
      <c r="AR56" s="236"/>
    </row>
    <row r="57" spans="1:44">
      <c r="A57" s="117"/>
      <c r="B57" s="114"/>
      <c r="C57" s="105"/>
      <c r="D57" s="121"/>
      <c r="E57" s="121"/>
      <c r="F57" s="109"/>
      <c r="G57" s="114"/>
      <c r="H57" s="114"/>
      <c r="I57" s="114"/>
      <c r="J57" s="115"/>
      <c r="K57" s="114"/>
      <c r="L57" s="114"/>
      <c r="M57" s="122"/>
      <c r="N57" s="114"/>
      <c r="O57" s="114"/>
      <c r="P57" s="114"/>
      <c r="Q57" s="114"/>
      <c r="R57" s="114"/>
      <c r="S57" s="114"/>
      <c r="T57" s="114"/>
      <c r="U57" s="114"/>
      <c r="V57" s="114"/>
      <c r="W57" s="114"/>
      <c r="X57" s="114"/>
      <c r="Y57" s="114"/>
      <c r="Z57" s="114"/>
      <c r="AA57" s="114"/>
      <c r="AB57" s="114"/>
      <c r="AC57" s="114"/>
      <c r="AD57" s="114"/>
      <c r="AE57" s="114"/>
      <c r="AF57" s="114"/>
      <c r="AG57" s="203"/>
      <c r="AH57" s="116"/>
      <c r="AI57" s="157"/>
      <c r="AJ57" s="109"/>
      <c r="AK57" s="109"/>
      <c r="AL57" s="109"/>
      <c r="AM57" s="109"/>
      <c r="AN57" s="109"/>
      <c r="AO57" s="167"/>
      <c r="AP57" s="102" t="str">
        <f t="shared" si="1"/>
        <v/>
      </c>
      <c r="AQ57" s="103" t="str">
        <f>IF(基本データ!$AH57="","",DATEDIF(基本データ!$AH57,$AP$7,"y"))</f>
        <v/>
      </c>
      <c r="AR57" s="236"/>
    </row>
    <row r="58" spans="1:44">
      <c r="A58" s="117"/>
      <c r="B58" s="114"/>
      <c r="C58" s="105"/>
      <c r="D58" s="121"/>
      <c r="E58" s="121"/>
      <c r="F58" s="109"/>
      <c r="G58" s="114"/>
      <c r="H58" s="114"/>
      <c r="I58" s="114"/>
      <c r="J58" s="115"/>
      <c r="K58" s="114"/>
      <c r="L58" s="114"/>
      <c r="M58" s="122"/>
      <c r="N58" s="114"/>
      <c r="O58" s="114"/>
      <c r="P58" s="114"/>
      <c r="Q58" s="114"/>
      <c r="R58" s="114"/>
      <c r="S58" s="114"/>
      <c r="T58" s="114"/>
      <c r="U58" s="114"/>
      <c r="V58" s="114"/>
      <c r="W58" s="114"/>
      <c r="X58" s="114"/>
      <c r="Y58" s="114"/>
      <c r="Z58" s="114"/>
      <c r="AA58" s="114"/>
      <c r="AB58" s="114"/>
      <c r="AC58" s="114"/>
      <c r="AD58" s="114"/>
      <c r="AE58" s="114"/>
      <c r="AF58" s="114"/>
      <c r="AG58" s="203"/>
      <c r="AH58" s="116"/>
      <c r="AI58" s="157"/>
      <c r="AJ58" s="109"/>
      <c r="AK58" s="109"/>
      <c r="AL58" s="109"/>
      <c r="AM58" s="109"/>
      <c r="AN58" s="109"/>
      <c r="AO58" s="167"/>
      <c r="AP58" s="102" t="str">
        <f t="shared" si="1"/>
        <v/>
      </c>
      <c r="AQ58" s="103" t="str">
        <f>IF(基本データ!$AH58="","",DATEDIF(基本データ!$AH58,$AP$7,"y"))</f>
        <v/>
      </c>
      <c r="AR58" s="236"/>
    </row>
    <row r="59" spans="1:44">
      <c r="A59" s="117"/>
      <c r="B59" s="114"/>
      <c r="C59" s="105"/>
      <c r="D59" s="121"/>
      <c r="E59" s="121"/>
      <c r="F59" s="109"/>
      <c r="G59" s="114"/>
      <c r="H59" s="114"/>
      <c r="I59" s="114"/>
      <c r="J59" s="115"/>
      <c r="K59" s="114"/>
      <c r="L59" s="114"/>
      <c r="M59" s="122"/>
      <c r="N59" s="114"/>
      <c r="O59" s="114"/>
      <c r="P59" s="114"/>
      <c r="Q59" s="114"/>
      <c r="R59" s="114"/>
      <c r="S59" s="114"/>
      <c r="T59" s="114"/>
      <c r="U59" s="114"/>
      <c r="V59" s="114"/>
      <c r="W59" s="114"/>
      <c r="X59" s="114"/>
      <c r="Y59" s="114"/>
      <c r="Z59" s="114"/>
      <c r="AA59" s="114"/>
      <c r="AB59" s="114"/>
      <c r="AC59" s="114"/>
      <c r="AD59" s="114"/>
      <c r="AE59" s="114"/>
      <c r="AF59" s="114"/>
      <c r="AG59" s="203"/>
      <c r="AH59" s="116"/>
      <c r="AI59" s="157"/>
      <c r="AJ59" s="109"/>
      <c r="AK59" s="109"/>
      <c r="AL59" s="109"/>
      <c r="AM59" s="109"/>
      <c r="AN59" s="109"/>
      <c r="AO59" s="167"/>
      <c r="AP59" s="102" t="str">
        <f t="shared" si="1"/>
        <v/>
      </c>
      <c r="AQ59" s="103" t="str">
        <f>IF(基本データ!$AH59="","",DATEDIF(基本データ!$AH59,$AP$7,"y"))</f>
        <v/>
      </c>
      <c r="AR59" s="236"/>
    </row>
    <row r="60" spans="1:44">
      <c r="A60" s="117"/>
      <c r="B60" s="114"/>
      <c r="C60" s="105"/>
      <c r="D60" s="121"/>
      <c r="E60" s="121"/>
      <c r="F60" s="109"/>
      <c r="G60" s="114"/>
      <c r="H60" s="114"/>
      <c r="I60" s="114"/>
      <c r="J60" s="115"/>
      <c r="K60" s="114"/>
      <c r="L60" s="114"/>
      <c r="M60" s="122"/>
      <c r="N60" s="114"/>
      <c r="O60" s="114"/>
      <c r="P60" s="114"/>
      <c r="Q60" s="114"/>
      <c r="R60" s="114"/>
      <c r="S60" s="114"/>
      <c r="T60" s="114"/>
      <c r="U60" s="114"/>
      <c r="V60" s="114"/>
      <c r="W60" s="114"/>
      <c r="X60" s="114"/>
      <c r="Y60" s="114"/>
      <c r="Z60" s="114"/>
      <c r="AA60" s="114"/>
      <c r="AB60" s="114"/>
      <c r="AC60" s="114"/>
      <c r="AD60" s="114"/>
      <c r="AE60" s="114"/>
      <c r="AF60" s="114"/>
      <c r="AG60" s="203"/>
      <c r="AH60" s="116"/>
      <c r="AI60" s="157"/>
      <c r="AJ60" s="109"/>
      <c r="AK60" s="109"/>
      <c r="AL60" s="109"/>
      <c r="AM60" s="109"/>
      <c r="AN60" s="109"/>
      <c r="AO60" s="167"/>
      <c r="AP60" s="102" t="str">
        <f t="shared" si="1"/>
        <v/>
      </c>
      <c r="AQ60" s="103" t="str">
        <f>IF(基本データ!$AH60="","",DATEDIF(基本データ!$AH60,$AP$7,"y"))</f>
        <v/>
      </c>
      <c r="AR60" s="236"/>
    </row>
    <row r="61" spans="1:44">
      <c r="A61" s="117"/>
      <c r="B61" s="114"/>
      <c r="C61" s="105"/>
      <c r="D61" s="121"/>
      <c r="E61" s="121"/>
      <c r="F61" s="109"/>
      <c r="G61" s="114"/>
      <c r="H61" s="114"/>
      <c r="I61" s="114"/>
      <c r="J61" s="115"/>
      <c r="K61" s="114"/>
      <c r="L61" s="114"/>
      <c r="M61" s="122"/>
      <c r="N61" s="114"/>
      <c r="O61" s="114"/>
      <c r="P61" s="114"/>
      <c r="Q61" s="114"/>
      <c r="R61" s="114"/>
      <c r="S61" s="114"/>
      <c r="T61" s="114"/>
      <c r="U61" s="114"/>
      <c r="V61" s="114"/>
      <c r="W61" s="114"/>
      <c r="X61" s="114"/>
      <c r="Y61" s="114"/>
      <c r="Z61" s="114"/>
      <c r="AA61" s="114"/>
      <c r="AB61" s="114"/>
      <c r="AC61" s="114"/>
      <c r="AD61" s="114"/>
      <c r="AE61" s="114"/>
      <c r="AF61" s="114"/>
      <c r="AG61" s="203"/>
      <c r="AH61" s="116"/>
      <c r="AI61" s="157"/>
      <c r="AJ61" s="109"/>
      <c r="AK61" s="109"/>
      <c r="AL61" s="109"/>
      <c r="AM61" s="109"/>
      <c r="AN61" s="109"/>
      <c r="AO61" s="167"/>
      <c r="AP61" s="102" t="str">
        <f t="shared" si="1"/>
        <v/>
      </c>
      <c r="AQ61" s="103" t="str">
        <f>IF(基本データ!$AH61="","",DATEDIF(基本データ!$AH61,$AP$7,"y"))</f>
        <v/>
      </c>
      <c r="AR61" s="236"/>
    </row>
    <row r="62" spans="1:44">
      <c r="A62" s="117"/>
      <c r="B62" s="114"/>
      <c r="C62" s="105"/>
      <c r="D62" s="121"/>
      <c r="E62" s="121"/>
      <c r="F62" s="109"/>
      <c r="G62" s="114"/>
      <c r="H62" s="114"/>
      <c r="I62" s="114"/>
      <c r="J62" s="115"/>
      <c r="K62" s="114"/>
      <c r="L62" s="114"/>
      <c r="M62" s="122"/>
      <c r="N62" s="114"/>
      <c r="O62" s="114"/>
      <c r="P62" s="114"/>
      <c r="Q62" s="114"/>
      <c r="R62" s="114"/>
      <c r="S62" s="114"/>
      <c r="T62" s="114"/>
      <c r="U62" s="114"/>
      <c r="V62" s="114"/>
      <c r="W62" s="114"/>
      <c r="X62" s="114"/>
      <c r="Y62" s="114"/>
      <c r="Z62" s="114"/>
      <c r="AA62" s="114"/>
      <c r="AB62" s="114"/>
      <c r="AC62" s="114"/>
      <c r="AD62" s="114"/>
      <c r="AE62" s="114"/>
      <c r="AF62" s="114"/>
      <c r="AG62" s="203"/>
      <c r="AH62" s="116"/>
      <c r="AI62" s="157"/>
      <c r="AJ62" s="109"/>
      <c r="AK62" s="109"/>
      <c r="AL62" s="109"/>
      <c r="AM62" s="109"/>
      <c r="AN62" s="109"/>
      <c r="AO62" s="167"/>
      <c r="AP62" s="102" t="str">
        <f t="shared" si="1"/>
        <v/>
      </c>
      <c r="AQ62" s="103" t="str">
        <f>IF(基本データ!$AH62="","",DATEDIF(基本データ!$AH62,$AP$7,"y"))</f>
        <v/>
      </c>
      <c r="AR62" s="236"/>
    </row>
    <row r="63" spans="1:44">
      <c r="A63" s="117"/>
      <c r="B63" s="114"/>
      <c r="C63" s="105"/>
      <c r="D63" s="121"/>
      <c r="E63" s="121"/>
      <c r="F63" s="109"/>
      <c r="G63" s="114"/>
      <c r="H63" s="114"/>
      <c r="I63" s="114"/>
      <c r="J63" s="115"/>
      <c r="K63" s="114"/>
      <c r="L63" s="114"/>
      <c r="M63" s="122"/>
      <c r="N63" s="114"/>
      <c r="O63" s="114"/>
      <c r="P63" s="114"/>
      <c r="Q63" s="114"/>
      <c r="R63" s="114"/>
      <c r="S63" s="114"/>
      <c r="T63" s="114"/>
      <c r="U63" s="114"/>
      <c r="V63" s="114"/>
      <c r="W63" s="114"/>
      <c r="X63" s="114"/>
      <c r="Y63" s="114"/>
      <c r="Z63" s="114"/>
      <c r="AA63" s="114"/>
      <c r="AB63" s="114"/>
      <c r="AC63" s="114"/>
      <c r="AD63" s="114"/>
      <c r="AE63" s="114"/>
      <c r="AF63" s="114"/>
      <c r="AG63" s="203"/>
      <c r="AH63" s="116"/>
      <c r="AI63" s="157"/>
      <c r="AJ63" s="109"/>
      <c r="AK63" s="109"/>
      <c r="AL63" s="109"/>
      <c r="AM63" s="109"/>
      <c r="AN63" s="109"/>
      <c r="AO63" s="167"/>
      <c r="AP63" s="102" t="str">
        <f t="shared" si="1"/>
        <v/>
      </c>
      <c r="AQ63" s="103" t="str">
        <f>IF(基本データ!$AH63="","",DATEDIF(基本データ!$AH63,$AP$7,"y"))</f>
        <v/>
      </c>
      <c r="AR63" s="236"/>
    </row>
    <row r="64" spans="1:44">
      <c r="A64" s="117"/>
      <c r="B64" s="114"/>
      <c r="C64" s="105"/>
      <c r="D64" s="121"/>
      <c r="E64" s="121"/>
      <c r="F64" s="109"/>
      <c r="G64" s="114"/>
      <c r="H64" s="114"/>
      <c r="I64" s="114"/>
      <c r="J64" s="115"/>
      <c r="K64" s="114"/>
      <c r="L64" s="114"/>
      <c r="M64" s="122"/>
      <c r="N64" s="114"/>
      <c r="O64" s="114"/>
      <c r="P64" s="114"/>
      <c r="Q64" s="114"/>
      <c r="R64" s="114"/>
      <c r="S64" s="114"/>
      <c r="T64" s="114"/>
      <c r="U64" s="114"/>
      <c r="V64" s="114"/>
      <c r="W64" s="114"/>
      <c r="X64" s="114"/>
      <c r="Y64" s="114"/>
      <c r="Z64" s="114"/>
      <c r="AA64" s="114"/>
      <c r="AB64" s="114"/>
      <c r="AC64" s="114"/>
      <c r="AD64" s="114"/>
      <c r="AE64" s="114"/>
      <c r="AF64" s="114"/>
      <c r="AG64" s="203"/>
      <c r="AH64" s="116"/>
      <c r="AI64" s="157"/>
      <c r="AJ64" s="109"/>
      <c r="AK64" s="109"/>
      <c r="AL64" s="109"/>
      <c r="AM64" s="109"/>
      <c r="AN64" s="109"/>
      <c r="AO64" s="167"/>
      <c r="AP64" s="102" t="str">
        <f t="shared" si="1"/>
        <v/>
      </c>
      <c r="AQ64" s="103" t="str">
        <f>IF(基本データ!$AH64="","",DATEDIF(基本データ!$AH64,$AP$7,"y"))</f>
        <v/>
      </c>
      <c r="AR64" s="236"/>
    </row>
    <row r="65" spans="1:44">
      <c r="A65" s="117"/>
      <c r="B65" s="114"/>
      <c r="C65" s="105"/>
      <c r="D65" s="121"/>
      <c r="E65" s="121"/>
      <c r="F65" s="109"/>
      <c r="G65" s="114"/>
      <c r="H65" s="114"/>
      <c r="I65" s="114"/>
      <c r="J65" s="115"/>
      <c r="K65" s="114"/>
      <c r="L65" s="114"/>
      <c r="M65" s="122"/>
      <c r="N65" s="114"/>
      <c r="O65" s="114"/>
      <c r="P65" s="114"/>
      <c r="Q65" s="114"/>
      <c r="R65" s="114"/>
      <c r="S65" s="114"/>
      <c r="T65" s="114"/>
      <c r="U65" s="114"/>
      <c r="V65" s="114"/>
      <c r="W65" s="114"/>
      <c r="X65" s="114"/>
      <c r="Y65" s="114"/>
      <c r="Z65" s="114"/>
      <c r="AA65" s="114"/>
      <c r="AB65" s="114"/>
      <c r="AC65" s="114"/>
      <c r="AD65" s="114"/>
      <c r="AE65" s="114"/>
      <c r="AF65" s="114"/>
      <c r="AG65" s="203"/>
      <c r="AH65" s="116"/>
      <c r="AI65" s="157"/>
      <c r="AJ65" s="109"/>
      <c r="AK65" s="109"/>
      <c r="AL65" s="109"/>
      <c r="AM65" s="109"/>
      <c r="AN65" s="109"/>
      <c r="AO65" s="167"/>
      <c r="AP65" s="102" t="str">
        <f t="shared" si="1"/>
        <v/>
      </c>
      <c r="AQ65" s="103" t="str">
        <f>IF(基本データ!$AH65="","",DATEDIF(基本データ!$AH65,$AP$7,"y"))</f>
        <v/>
      </c>
      <c r="AR65" s="236"/>
    </row>
    <row r="66" spans="1:44">
      <c r="A66" s="117"/>
      <c r="B66" s="114"/>
      <c r="C66" s="105"/>
      <c r="D66" s="121"/>
      <c r="E66" s="121"/>
      <c r="F66" s="109"/>
      <c r="G66" s="114"/>
      <c r="H66" s="114"/>
      <c r="I66" s="114"/>
      <c r="J66" s="115"/>
      <c r="K66" s="114"/>
      <c r="L66" s="114"/>
      <c r="M66" s="122"/>
      <c r="N66" s="114"/>
      <c r="O66" s="114"/>
      <c r="P66" s="114"/>
      <c r="Q66" s="114"/>
      <c r="R66" s="114"/>
      <c r="S66" s="114"/>
      <c r="T66" s="114"/>
      <c r="U66" s="114"/>
      <c r="V66" s="114"/>
      <c r="W66" s="114"/>
      <c r="X66" s="114"/>
      <c r="Y66" s="114"/>
      <c r="Z66" s="114"/>
      <c r="AA66" s="114"/>
      <c r="AB66" s="114"/>
      <c r="AC66" s="114"/>
      <c r="AD66" s="114"/>
      <c r="AE66" s="114"/>
      <c r="AF66" s="114"/>
      <c r="AG66" s="203"/>
      <c r="AH66" s="116"/>
      <c r="AI66" s="157"/>
      <c r="AJ66" s="109"/>
      <c r="AK66" s="109"/>
      <c r="AL66" s="109"/>
      <c r="AM66" s="109"/>
      <c r="AN66" s="109"/>
      <c r="AO66" s="167"/>
      <c r="AP66" s="102" t="str">
        <f t="shared" si="1"/>
        <v/>
      </c>
      <c r="AQ66" s="103" t="str">
        <f>IF(基本データ!$AH66="","",DATEDIF(基本データ!$AH66,$AP$7,"y"))</f>
        <v/>
      </c>
      <c r="AR66" s="236"/>
    </row>
    <row r="67" spans="1:44">
      <c r="A67" s="117"/>
      <c r="B67" s="114"/>
      <c r="C67" s="105"/>
      <c r="D67" s="121"/>
      <c r="E67" s="121"/>
      <c r="F67" s="109"/>
      <c r="G67" s="114"/>
      <c r="H67" s="114"/>
      <c r="I67" s="114"/>
      <c r="J67" s="115"/>
      <c r="K67" s="114"/>
      <c r="L67" s="114"/>
      <c r="M67" s="122"/>
      <c r="N67" s="114"/>
      <c r="O67" s="114"/>
      <c r="P67" s="114"/>
      <c r="Q67" s="114"/>
      <c r="R67" s="114"/>
      <c r="S67" s="114"/>
      <c r="T67" s="114"/>
      <c r="U67" s="114"/>
      <c r="V67" s="114"/>
      <c r="W67" s="114"/>
      <c r="X67" s="114"/>
      <c r="Y67" s="114"/>
      <c r="Z67" s="114"/>
      <c r="AA67" s="114"/>
      <c r="AB67" s="114"/>
      <c r="AC67" s="114"/>
      <c r="AD67" s="114"/>
      <c r="AE67" s="114"/>
      <c r="AF67" s="114"/>
      <c r="AG67" s="203"/>
      <c r="AH67" s="116"/>
      <c r="AI67" s="157"/>
      <c r="AJ67" s="109"/>
      <c r="AK67" s="109"/>
      <c r="AL67" s="109"/>
      <c r="AM67" s="109"/>
      <c r="AN67" s="109"/>
      <c r="AO67" s="167"/>
      <c r="AP67" s="102" t="str">
        <f t="shared" si="1"/>
        <v/>
      </c>
      <c r="AQ67" s="103" t="str">
        <f>IF(基本データ!$AH67="","",DATEDIF(基本データ!$AH67,$AP$7,"y"))</f>
        <v/>
      </c>
      <c r="AR67" s="236"/>
    </row>
    <row r="68" spans="1:44">
      <c r="A68" s="117"/>
      <c r="B68" s="114"/>
      <c r="C68" s="105"/>
      <c r="D68" s="121"/>
      <c r="E68" s="121"/>
      <c r="F68" s="109"/>
      <c r="G68" s="114"/>
      <c r="H68" s="114"/>
      <c r="I68" s="114"/>
      <c r="J68" s="115"/>
      <c r="K68" s="114"/>
      <c r="L68" s="114"/>
      <c r="M68" s="122"/>
      <c r="N68" s="114"/>
      <c r="O68" s="114"/>
      <c r="P68" s="114"/>
      <c r="Q68" s="114"/>
      <c r="R68" s="114"/>
      <c r="S68" s="114"/>
      <c r="T68" s="114"/>
      <c r="U68" s="114"/>
      <c r="V68" s="114"/>
      <c r="W68" s="114"/>
      <c r="X68" s="114"/>
      <c r="Y68" s="114"/>
      <c r="Z68" s="114"/>
      <c r="AA68" s="114"/>
      <c r="AB68" s="114"/>
      <c r="AC68" s="114"/>
      <c r="AD68" s="114"/>
      <c r="AE68" s="114"/>
      <c r="AF68" s="114"/>
      <c r="AG68" s="203"/>
      <c r="AH68" s="116"/>
      <c r="AI68" s="157"/>
      <c r="AJ68" s="109"/>
      <c r="AK68" s="109"/>
      <c r="AL68" s="109"/>
      <c r="AM68" s="109"/>
      <c r="AN68" s="109"/>
      <c r="AO68" s="167"/>
      <c r="AP68" s="102" t="str">
        <f t="shared" si="1"/>
        <v/>
      </c>
      <c r="AQ68" s="103" t="str">
        <f>IF(基本データ!$AH68="","",DATEDIF(基本データ!$AH68,$AP$7,"y"))</f>
        <v/>
      </c>
      <c r="AR68" s="236"/>
    </row>
    <row r="69" spans="1:44">
      <c r="A69" s="117"/>
      <c r="B69" s="114"/>
      <c r="C69" s="105"/>
      <c r="D69" s="121"/>
      <c r="E69" s="121"/>
      <c r="F69" s="109"/>
      <c r="G69" s="114"/>
      <c r="H69" s="114"/>
      <c r="I69" s="114"/>
      <c r="J69" s="115"/>
      <c r="K69" s="114"/>
      <c r="L69" s="114"/>
      <c r="M69" s="122"/>
      <c r="N69" s="114"/>
      <c r="O69" s="114"/>
      <c r="P69" s="114"/>
      <c r="Q69" s="114"/>
      <c r="R69" s="114"/>
      <c r="S69" s="114"/>
      <c r="T69" s="114"/>
      <c r="U69" s="114"/>
      <c r="V69" s="114"/>
      <c r="W69" s="114"/>
      <c r="X69" s="114"/>
      <c r="Y69" s="114"/>
      <c r="Z69" s="114"/>
      <c r="AA69" s="114"/>
      <c r="AB69" s="114"/>
      <c r="AC69" s="114"/>
      <c r="AD69" s="114"/>
      <c r="AE69" s="114"/>
      <c r="AF69" s="114"/>
      <c r="AG69" s="203"/>
      <c r="AH69" s="116"/>
      <c r="AI69" s="157"/>
      <c r="AJ69" s="109"/>
      <c r="AK69" s="109"/>
      <c r="AL69" s="109"/>
      <c r="AM69" s="109"/>
      <c r="AN69" s="109"/>
      <c r="AO69" s="167"/>
      <c r="AP69" s="102" t="str">
        <f t="shared" si="1"/>
        <v/>
      </c>
      <c r="AQ69" s="103" t="str">
        <f>IF(基本データ!$AH69="","",DATEDIF(基本データ!$AH69,$AP$7,"y"))</f>
        <v/>
      </c>
      <c r="AR69" s="236"/>
    </row>
    <row r="70" spans="1:44">
      <c r="A70" s="117"/>
      <c r="B70" s="114"/>
      <c r="C70" s="105"/>
      <c r="D70" s="121"/>
      <c r="E70" s="121"/>
      <c r="F70" s="109"/>
      <c r="G70" s="114"/>
      <c r="H70" s="114"/>
      <c r="I70" s="114"/>
      <c r="J70" s="115"/>
      <c r="K70" s="114"/>
      <c r="L70" s="114"/>
      <c r="M70" s="122"/>
      <c r="N70" s="114"/>
      <c r="O70" s="114"/>
      <c r="P70" s="114"/>
      <c r="Q70" s="114"/>
      <c r="R70" s="114"/>
      <c r="S70" s="114"/>
      <c r="T70" s="114"/>
      <c r="U70" s="114"/>
      <c r="V70" s="114"/>
      <c r="W70" s="114"/>
      <c r="X70" s="114"/>
      <c r="Y70" s="114"/>
      <c r="Z70" s="114"/>
      <c r="AA70" s="114"/>
      <c r="AB70" s="114"/>
      <c r="AC70" s="114"/>
      <c r="AD70" s="114"/>
      <c r="AE70" s="114"/>
      <c r="AF70" s="114"/>
      <c r="AG70" s="203"/>
      <c r="AH70" s="116"/>
      <c r="AI70" s="157"/>
      <c r="AJ70" s="109"/>
      <c r="AK70" s="109"/>
      <c r="AL70" s="109"/>
      <c r="AM70" s="109"/>
      <c r="AN70" s="109"/>
      <c r="AO70" s="167"/>
      <c r="AP70" s="102" t="str">
        <f t="shared" si="1"/>
        <v/>
      </c>
      <c r="AQ70" s="103" t="str">
        <f>IF(基本データ!$AH70="","",DATEDIF(基本データ!$AH70,$AP$7,"y"))</f>
        <v/>
      </c>
      <c r="AR70" s="236"/>
    </row>
    <row r="71" spans="1:44">
      <c r="A71" s="117"/>
      <c r="B71" s="114"/>
      <c r="C71" s="105"/>
      <c r="D71" s="121"/>
      <c r="E71" s="121"/>
      <c r="F71" s="109"/>
      <c r="G71" s="114"/>
      <c r="H71" s="114"/>
      <c r="I71" s="114"/>
      <c r="J71" s="115"/>
      <c r="K71" s="114"/>
      <c r="L71" s="114"/>
      <c r="M71" s="122"/>
      <c r="N71" s="114"/>
      <c r="O71" s="114"/>
      <c r="P71" s="114"/>
      <c r="Q71" s="114"/>
      <c r="R71" s="114"/>
      <c r="S71" s="114"/>
      <c r="T71" s="114"/>
      <c r="U71" s="114"/>
      <c r="V71" s="114"/>
      <c r="W71" s="114"/>
      <c r="X71" s="114"/>
      <c r="Y71" s="114"/>
      <c r="Z71" s="114"/>
      <c r="AA71" s="114"/>
      <c r="AB71" s="114"/>
      <c r="AC71" s="114"/>
      <c r="AD71" s="114"/>
      <c r="AE71" s="114"/>
      <c r="AF71" s="114"/>
      <c r="AG71" s="203"/>
      <c r="AH71" s="116"/>
      <c r="AI71" s="157"/>
      <c r="AJ71" s="109"/>
      <c r="AK71" s="109"/>
      <c r="AL71" s="109"/>
      <c r="AM71" s="109"/>
      <c r="AN71" s="109"/>
      <c r="AO71" s="167"/>
      <c r="AP71" s="102" t="str">
        <f t="shared" si="1"/>
        <v/>
      </c>
      <c r="AQ71" s="103" t="str">
        <f>IF(基本データ!$AH71="","",DATEDIF(基本データ!$AH71,$AP$7,"y"))</f>
        <v/>
      </c>
      <c r="AR71" s="236"/>
    </row>
    <row r="72" spans="1:44">
      <c r="A72" s="117"/>
      <c r="B72" s="114"/>
      <c r="C72" s="105"/>
      <c r="D72" s="121"/>
      <c r="E72" s="121"/>
      <c r="F72" s="109"/>
      <c r="G72" s="114"/>
      <c r="H72" s="114"/>
      <c r="I72" s="114"/>
      <c r="J72" s="115"/>
      <c r="K72" s="114"/>
      <c r="L72" s="114"/>
      <c r="M72" s="122"/>
      <c r="N72" s="114"/>
      <c r="O72" s="114"/>
      <c r="P72" s="114"/>
      <c r="Q72" s="114"/>
      <c r="R72" s="114"/>
      <c r="S72" s="114"/>
      <c r="T72" s="114"/>
      <c r="U72" s="114"/>
      <c r="V72" s="114"/>
      <c r="W72" s="114"/>
      <c r="X72" s="114"/>
      <c r="Y72" s="114"/>
      <c r="Z72" s="114"/>
      <c r="AA72" s="114"/>
      <c r="AB72" s="114"/>
      <c r="AC72" s="114"/>
      <c r="AD72" s="114"/>
      <c r="AE72" s="114"/>
      <c r="AF72" s="114"/>
      <c r="AG72" s="203"/>
      <c r="AH72" s="116"/>
      <c r="AI72" s="157"/>
      <c r="AJ72" s="109"/>
      <c r="AK72" s="109"/>
      <c r="AL72" s="109"/>
      <c r="AM72" s="109"/>
      <c r="AN72" s="109"/>
      <c r="AO72" s="167"/>
      <c r="AP72" s="102" t="str">
        <f t="shared" si="1"/>
        <v/>
      </c>
      <c r="AQ72" s="103" t="str">
        <f>IF(基本データ!$AH72="","",DATEDIF(基本データ!$AH72,$AP$7,"y"))</f>
        <v/>
      </c>
      <c r="AR72" s="236"/>
    </row>
    <row r="73" spans="1:44">
      <c r="A73" s="117"/>
      <c r="B73" s="114"/>
      <c r="C73" s="105"/>
      <c r="D73" s="121"/>
      <c r="E73" s="121"/>
      <c r="F73" s="109"/>
      <c r="G73" s="114"/>
      <c r="H73" s="114"/>
      <c r="I73" s="114"/>
      <c r="J73" s="115"/>
      <c r="K73" s="114"/>
      <c r="L73" s="114"/>
      <c r="M73" s="122"/>
      <c r="N73" s="114"/>
      <c r="O73" s="114"/>
      <c r="P73" s="114"/>
      <c r="Q73" s="114"/>
      <c r="R73" s="114"/>
      <c r="S73" s="114"/>
      <c r="T73" s="114"/>
      <c r="U73" s="114"/>
      <c r="V73" s="114"/>
      <c r="W73" s="114"/>
      <c r="X73" s="114"/>
      <c r="Y73" s="114"/>
      <c r="Z73" s="114"/>
      <c r="AA73" s="114"/>
      <c r="AB73" s="114"/>
      <c r="AC73" s="114"/>
      <c r="AD73" s="114"/>
      <c r="AE73" s="114"/>
      <c r="AF73" s="114"/>
      <c r="AG73" s="203"/>
      <c r="AH73" s="116"/>
      <c r="AI73" s="157"/>
      <c r="AJ73" s="109"/>
      <c r="AK73" s="109"/>
      <c r="AL73" s="109"/>
      <c r="AM73" s="109"/>
      <c r="AN73" s="109"/>
      <c r="AO73" s="167"/>
      <c r="AP73" s="102" t="str">
        <f t="shared" si="1"/>
        <v/>
      </c>
      <c r="AQ73" s="103" t="str">
        <f>IF(基本データ!$AH73="","",DATEDIF(基本データ!$AH73,$AP$7,"y"))</f>
        <v/>
      </c>
      <c r="AR73" s="236"/>
    </row>
    <row r="74" spans="1:44">
      <c r="A74" s="117"/>
      <c r="B74" s="114"/>
      <c r="C74" s="105"/>
      <c r="D74" s="121"/>
      <c r="E74" s="121"/>
      <c r="F74" s="109"/>
      <c r="G74" s="114"/>
      <c r="H74" s="114"/>
      <c r="I74" s="114"/>
      <c r="J74" s="115"/>
      <c r="K74" s="114"/>
      <c r="L74" s="114"/>
      <c r="M74" s="122"/>
      <c r="N74" s="114"/>
      <c r="O74" s="114"/>
      <c r="P74" s="114"/>
      <c r="Q74" s="114"/>
      <c r="R74" s="114"/>
      <c r="S74" s="114"/>
      <c r="T74" s="114"/>
      <c r="U74" s="114"/>
      <c r="V74" s="114"/>
      <c r="W74" s="114"/>
      <c r="X74" s="114"/>
      <c r="Y74" s="114"/>
      <c r="Z74" s="114"/>
      <c r="AA74" s="114"/>
      <c r="AB74" s="114"/>
      <c r="AC74" s="114"/>
      <c r="AD74" s="114"/>
      <c r="AE74" s="114"/>
      <c r="AF74" s="114"/>
      <c r="AG74" s="203"/>
      <c r="AH74" s="116"/>
      <c r="AI74" s="157"/>
      <c r="AJ74" s="109"/>
      <c r="AK74" s="109"/>
      <c r="AL74" s="109"/>
      <c r="AM74" s="109"/>
      <c r="AN74" s="109"/>
      <c r="AO74" s="167"/>
      <c r="AP74" s="102" t="str">
        <f t="shared" si="1"/>
        <v/>
      </c>
      <c r="AQ74" s="103" t="str">
        <f>IF(基本データ!$AH74="","",DATEDIF(基本データ!$AH74,$AP$7,"y"))</f>
        <v/>
      </c>
      <c r="AR74" s="236"/>
    </row>
    <row r="75" spans="1:44">
      <c r="A75" s="117"/>
      <c r="B75" s="114"/>
      <c r="C75" s="105"/>
      <c r="D75" s="121"/>
      <c r="E75" s="121"/>
      <c r="F75" s="109"/>
      <c r="G75" s="114"/>
      <c r="H75" s="114"/>
      <c r="I75" s="114"/>
      <c r="J75" s="115"/>
      <c r="K75" s="114"/>
      <c r="L75" s="114"/>
      <c r="M75" s="122"/>
      <c r="N75" s="114"/>
      <c r="O75" s="114"/>
      <c r="P75" s="114"/>
      <c r="Q75" s="114"/>
      <c r="R75" s="114"/>
      <c r="S75" s="114"/>
      <c r="T75" s="114"/>
      <c r="U75" s="114"/>
      <c r="V75" s="114"/>
      <c r="W75" s="114"/>
      <c r="X75" s="114"/>
      <c r="Y75" s="114"/>
      <c r="Z75" s="114"/>
      <c r="AA75" s="114"/>
      <c r="AB75" s="114"/>
      <c r="AC75" s="114"/>
      <c r="AD75" s="114"/>
      <c r="AE75" s="114"/>
      <c r="AF75" s="114"/>
      <c r="AG75" s="203"/>
      <c r="AH75" s="116"/>
      <c r="AI75" s="157"/>
      <c r="AJ75" s="109"/>
      <c r="AK75" s="109"/>
      <c r="AL75" s="109"/>
      <c r="AM75" s="109"/>
      <c r="AN75" s="109"/>
      <c r="AO75" s="167"/>
      <c r="AP75" s="102" t="str">
        <f t="shared" ref="AP75:AP110" si="2">IF(D75="","",DATEDIF($D75,$AP$7,"y"))</f>
        <v/>
      </c>
      <c r="AQ75" s="103" t="str">
        <f>IF(基本データ!$AH75="","",DATEDIF(基本データ!$AH75,$AP$7,"y"))</f>
        <v/>
      </c>
      <c r="AR75" s="236"/>
    </row>
    <row r="76" spans="1:44">
      <c r="A76" s="117"/>
      <c r="B76" s="114"/>
      <c r="C76" s="105"/>
      <c r="D76" s="121"/>
      <c r="E76" s="121"/>
      <c r="F76" s="109"/>
      <c r="G76" s="114"/>
      <c r="H76" s="114"/>
      <c r="I76" s="114"/>
      <c r="J76" s="115"/>
      <c r="K76" s="114"/>
      <c r="L76" s="114"/>
      <c r="M76" s="122"/>
      <c r="N76" s="114"/>
      <c r="O76" s="114"/>
      <c r="P76" s="114"/>
      <c r="Q76" s="114"/>
      <c r="R76" s="114"/>
      <c r="S76" s="114"/>
      <c r="T76" s="114"/>
      <c r="U76" s="114"/>
      <c r="V76" s="114"/>
      <c r="W76" s="114"/>
      <c r="X76" s="114"/>
      <c r="Y76" s="114"/>
      <c r="Z76" s="114"/>
      <c r="AA76" s="114"/>
      <c r="AB76" s="114"/>
      <c r="AC76" s="114"/>
      <c r="AD76" s="114"/>
      <c r="AE76" s="114"/>
      <c r="AF76" s="114"/>
      <c r="AG76" s="203"/>
      <c r="AH76" s="116"/>
      <c r="AI76" s="157"/>
      <c r="AJ76" s="109"/>
      <c r="AK76" s="109"/>
      <c r="AL76" s="109"/>
      <c r="AM76" s="109"/>
      <c r="AN76" s="109"/>
      <c r="AO76" s="167"/>
      <c r="AP76" s="102" t="str">
        <f t="shared" si="2"/>
        <v/>
      </c>
      <c r="AQ76" s="103" t="str">
        <f>IF(基本データ!$AH76="","",DATEDIF(基本データ!$AH76,$AP$7,"y"))</f>
        <v/>
      </c>
      <c r="AR76" s="236"/>
    </row>
    <row r="77" spans="1:44">
      <c r="A77" s="117"/>
      <c r="B77" s="114"/>
      <c r="C77" s="105"/>
      <c r="D77" s="121"/>
      <c r="E77" s="121"/>
      <c r="F77" s="109"/>
      <c r="G77" s="114"/>
      <c r="H77" s="114"/>
      <c r="I77" s="114"/>
      <c r="J77" s="115"/>
      <c r="K77" s="114"/>
      <c r="L77" s="114"/>
      <c r="M77" s="122"/>
      <c r="N77" s="114"/>
      <c r="O77" s="114"/>
      <c r="P77" s="114"/>
      <c r="Q77" s="114"/>
      <c r="R77" s="114"/>
      <c r="S77" s="114"/>
      <c r="T77" s="114"/>
      <c r="U77" s="114"/>
      <c r="V77" s="114"/>
      <c r="W77" s="114"/>
      <c r="X77" s="114"/>
      <c r="Y77" s="114"/>
      <c r="Z77" s="114"/>
      <c r="AA77" s="114"/>
      <c r="AB77" s="114"/>
      <c r="AC77" s="114"/>
      <c r="AD77" s="114"/>
      <c r="AE77" s="114"/>
      <c r="AF77" s="114"/>
      <c r="AG77" s="203"/>
      <c r="AH77" s="116"/>
      <c r="AI77" s="157"/>
      <c r="AJ77" s="109"/>
      <c r="AK77" s="109"/>
      <c r="AL77" s="109"/>
      <c r="AM77" s="109"/>
      <c r="AN77" s="109"/>
      <c r="AO77" s="167"/>
      <c r="AP77" s="102" t="str">
        <f t="shared" si="2"/>
        <v/>
      </c>
      <c r="AQ77" s="103" t="str">
        <f>IF(基本データ!$AH77="","",DATEDIF(基本データ!$AH77,$AP$7,"y"))</f>
        <v/>
      </c>
      <c r="AR77" s="236"/>
    </row>
    <row r="78" spans="1:44">
      <c r="A78" s="117"/>
      <c r="B78" s="114"/>
      <c r="C78" s="105"/>
      <c r="D78" s="121"/>
      <c r="E78" s="121"/>
      <c r="F78" s="109"/>
      <c r="G78" s="114"/>
      <c r="H78" s="114"/>
      <c r="I78" s="114"/>
      <c r="J78" s="115"/>
      <c r="K78" s="114"/>
      <c r="L78" s="114"/>
      <c r="M78" s="122"/>
      <c r="N78" s="114"/>
      <c r="O78" s="114"/>
      <c r="P78" s="114"/>
      <c r="Q78" s="114"/>
      <c r="R78" s="114"/>
      <c r="S78" s="114"/>
      <c r="T78" s="114"/>
      <c r="U78" s="114"/>
      <c r="V78" s="114"/>
      <c r="W78" s="114"/>
      <c r="X78" s="114"/>
      <c r="Y78" s="114"/>
      <c r="Z78" s="114"/>
      <c r="AA78" s="114"/>
      <c r="AB78" s="114"/>
      <c r="AC78" s="114"/>
      <c r="AD78" s="114"/>
      <c r="AE78" s="114"/>
      <c r="AF78" s="114"/>
      <c r="AG78" s="203"/>
      <c r="AH78" s="116"/>
      <c r="AI78" s="157"/>
      <c r="AJ78" s="109"/>
      <c r="AK78" s="109"/>
      <c r="AL78" s="109"/>
      <c r="AM78" s="109"/>
      <c r="AN78" s="109"/>
      <c r="AO78" s="167"/>
      <c r="AP78" s="102" t="str">
        <f t="shared" si="2"/>
        <v/>
      </c>
      <c r="AQ78" s="103" t="str">
        <f>IF(基本データ!$AH78="","",DATEDIF(基本データ!$AH78,$AP$7,"y"))</f>
        <v/>
      </c>
      <c r="AR78" s="236"/>
    </row>
    <row r="79" spans="1:44">
      <c r="A79" s="117"/>
      <c r="B79" s="114"/>
      <c r="C79" s="105"/>
      <c r="D79" s="121"/>
      <c r="E79" s="121"/>
      <c r="F79" s="109"/>
      <c r="G79" s="114"/>
      <c r="H79" s="114"/>
      <c r="I79" s="114"/>
      <c r="J79" s="115"/>
      <c r="K79" s="114"/>
      <c r="L79" s="114"/>
      <c r="M79" s="122"/>
      <c r="N79" s="114"/>
      <c r="O79" s="114"/>
      <c r="P79" s="114"/>
      <c r="Q79" s="114"/>
      <c r="R79" s="114"/>
      <c r="S79" s="114"/>
      <c r="T79" s="114"/>
      <c r="U79" s="114"/>
      <c r="V79" s="114"/>
      <c r="W79" s="114"/>
      <c r="X79" s="114"/>
      <c r="Y79" s="114"/>
      <c r="Z79" s="114"/>
      <c r="AA79" s="114"/>
      <c r="AB79" s="114"/>
      <c r="AC79" s="114"/>
      <c r="AD79" s="114"/>
      <c r="AE79" s="114"/>
      <c r="AF79" s="114"/>
      <c r="AG79" s="203"/>
      <c r="AH79" s="116"/>
      <c r="AI79" s="157"/>
      <c r="AJ79" s="109"/>
      <c r="AK79" s="109"/>
      <c r="AL79" s="109"/>
      <c r="AM79" s="109"/>
      <c r="AN79" s="109"/>
      <c r="AO79" s="167"/>
      <c r="AP79" s="102" t="str">
        <f t="shared" si="2"/>
        <v/>
      </c>
      <c r="AQ79" s="103" t="str">
        <f>IF(基本データ!$AH79="","",DATEDIF(基本データ!$AH79,$AP$7,"y"))</f>
        <v/>
      </c>
      <c r="AR79" s="236"/>
    </row>
    <row r="80" spans="1:44">
      <c r="A80" s="117"/>
      <c r="B80" s="114"/>
      <c r="C80" s="105"/>
      <c r="D80" s="121"/>
      <c r="E80" s="121"/>
      <c r="F80" s="109"/>
      <c r="G80" s="114"/>
      <c r="H80" s="114"/>
      <c r="I80" s="114"/>
      <c r="J80" s="115"/>
      <c r="K80" s="114"/>
      <c r="L80" s="114"/>
      <c r="M80" s="122"/>
      <c r="N80" s="114"/>
      <c r="O80" s="114"/>
      <c r="P80" s="114"/>
      <c r="Q80" s="114"/>
      <c r="R80" s="114"/>
      <c r="S80" s="114"/>
      <c r="T80" s="114"/>
      <c r="U80" s="114"/>
      <c r="V80" s="114"/>
      <c r="W80" s="114"/>
      <c r="X80" s="114"/>
      <c r="Y80" s="114"/>
      <c r="Z80" s="114"/>
      <c r="AA80" s="114"/>
      <c r="AB80" s="114"/>
      <c r="AC80" s="114"/>
      <c r="AD80" s="114"/>
      <c r="AE80" s="114"/>
      <c r="AF80" s="114"/>
      <c r="AG80" s="203"/>
      <c r="AH80" s="116"/>
      <c r="AI80" s="157"/>
      <c r="AJ80" s="109"/>
      <c r="AK80" s="109"/>
      <c r="AL80" s="109"/>
      <c r="AM80" s="109"/>
      <c r="AN80" s="109"/>
      <c r="AO80" s="167"/>
      <c r="AP80" s="102" t="str">
        <f t="shared" si="2"/>
        <v/>
      </c>
      <c r="AQ80" s="103" t="str">
        <f>IF(基本データ!$AH80="","",DATEDIF(基本データ!$AH80,$AP$7,"y"))</f>
        <v/>
      </c>
      <c r="AR80" s="236"/>
    </row>
    <row r="81" spans="1:44">
      <c r="A81" s="117"/>
      <c r="B81" s="114"/>
      <c r="C81" s="105"/>
      <c r="D81" s="121"/>
      <c r="E81" s="121"/>
      <c r="F81" s="109"/>
      <c r="G81" s="114"/>
      <c r="H81" s="114"/>
      <c r="I81" s="114"/>
      <c r="J81" s="115"/>
      <c r="K81" s="114"/>
      <c r="L81" s="114"/>
      <c r="M81" s="122"/>
      <c r="N81" s="114"/>
      <c r="O81" s="114"/>
      <c r="P81" s="114"/>
      <c r="Q81" s="114"/>
      <c r="R81" s="114"/>
      <c r="S81" s="114"/>
      <c r="T81" s="114"/>
      <c r="U81" s="114"/>
      <c r="V81" s="114"/>
      <c r="W81" s="114"/>
      <c r="X81" s="114"/>
      <c r="Y81" s="114"/>
      <c r="Z81" s="114"/>
      <c r="AA81" s="114"/>
      <c r="AB81" s="114"/>
      <c r="AC81" s="114"/>
      <c r="AD81" s="114"/>
      <c r="AE81" s="114"/>
      <c r="AF81" s="114"/>
      <c r="AG81" s="203"/>
      <c r="AH81" s="116"/>
      <c r="AI81" s="157"/>
      <c r="AJ81" s="109"/>
      <c r="AK81" s="109"/>
      <c r="AL81" s="109"/>
      <c r="AM81" s="109"/>
      <c r="AN81" s="109"/>
      <c r="AO81" s="167"/>
      <c r="AP81" s="102" t="str">
        <f t="shared" si="2"/>
        <v/>
      </c>
      <c r="AQ81" s="103" t="str">
        <f>IF(基本データ!$AH81="","",DATEDIF(基本データ!$AH81,$AP$7,"y"))</f>
        <v/>
      </c>
      <c r="AR81" s="236"/>
    </row>
    <row r="82" spans="1:44">
      <c r="A82" s="117"/>
      <c r="B82" s="114"/>
      <c r="C82" s="105"/>
      <c r="D82" s="121"/>
      <c r="E82" s="121"/>
      <c r="F82" s="109"/>
      <c r="G82" s="114"/>
      <c r="H82" s="114"/>
      <c r="I82" s="114"/>
      <c r="J82" s="115"/>
      <c r="K82" s="114"/>
      <c r="L82" s="114"/>
      <c r="M82" s="122"/>
      <c r="N82" s="114"/>
      <c r="O82" s="114"/>
      <c r="P82" s="114"/>
      <c r="Q82" s="114"/>
      <c r="R82" s="114"/>
      <c r="S82" s="114"/>
      <c r="T82" s="114"/>
      <c r="U82" s="114"/>
      <c r="V82" s="114"/>
      <c r="W82" s="114"/>
      <c r="X82" s="114"/>
      <c r="Y82" s="114"/>
      <c r="Z82" s="114"/>
      <c r="AA82" s="114"/>
      <c r="AB82" s="114"/>
      <c r="AC82" s="114"/>
      <c r="AD82" s="114"/>
      <c r="AE82" s="114"/>
      <c r="AF82" s="114"/>
      <c r="AG82" s="203"/>
      <c r="AH82" s="116"/>
      <c r="AI82" s="157"/>
      <c r="AJ82" s="109"/>
      <c r="AK82" s="109"/>
      <c r="AL82" s="109"/>
      <c r="AM82" s="109"/>
      <c r="AN82" s="109"/>
      <c r="AO82" s="167"/>
      <c r="AP82" s="102" t="str">
        <f t="shared" si="2"/>
        <v/>
      </c>
      <c r="AQ82" s="103" t="str">
        <f>IF(基本データ!$AH82="","",DATEDIF(基本データ!$AH82,$AP$7,"y"))</f>
        <v/>
      </c>
      <c r="AR82" s="236"/>
    </row>
    <row r="83" spans="1:44">
      <c r="A83" s="117"/>
      <c r="B83" s="114"/>
      <c r="C83" s="105"/>
      <c r="D83" s="121"/>
      <c r="E83" s="121"/>
      <c r="F83" s="109"/>
      <c r="G83" s="114"/>
      <c r="H83" s="114"/>
      <c r="I83" s="114"/>
      <c r="J83" s="115"/>
      <c r="K83" s="114"/>
      <c r="L83" s="114"/>
      <c r="M83" s="122"/>
      <c r="N83" s="114"/>
      <c r="O83" s="114"/>
      <c r="P83" s="114"/>
      <c r="Q83" s="114"/>
      <c r="R83" s="114"/>
      <c r="S83" s="114"/>
      <c r="T83" s="114"/>
      <c r="U83" s="114"/>
      <c r="V83" s="114"/>
      <c r="W83" s="114"/>
      <c r="X83" s="114"/>
      <c r="Y83" s="114"/>
      <c r="Z83" s="114"/>
      <c r="AA83" s="114"/>
      <c r="AB83" s="114"/>
      <c r="AC83" s="114"/>
      <c r="AD83" s="114"/>
      <c r="AE83" s="114"/>
      <c r="AF83" s="114"/>
      <c r="AG83" s="203"/>
      <c r="AH83" s="116"/>
      <c r="AI83" s="157"/>
      <c r="AJ83" s="109"/>
      <c r="AK83" s="109"/>
      <c r="AL83" s="109"/>
      <c r="AM83" s="109"/>
      <c r="AN83" s="109"/>
      <c r="AO83" s="167"/>
      <c r="AP83" s="102" t="str">
        <f t="shared" si="2"/>
        <v/>
      </c>
      <c r="AQ83" s="103" t="str">
        <f>IF(基本データ!$AH83="","",DATEDIF(基本データ!$AH83,$AP$7,"y"))</f>
        <v/>
      </c>
      <c r="AR83" s="236"/>
    </row>
    <row r="84" spans="1:44">
      <c r="A84" s="117"/>
      <c r="B84" s="114"/>
      <c r="C84" s="105"/>
      <c r="D84" s="121"/>
      <c r="E84" s="121"/>
      <c r="F84" s="109"/>
      <c r="G84" s="114"/>
      <c r="H84" s="114"/>
      <c r="I84" s="114"/>
      <c r="J84" s="115"/>
      <c r="K84" s="114"/>
      <c r="L84" s="114"/>
      <c r="M84" s="122"/>
      <c r="N84" s="114"/>
      <c r="O84" s="114"/>
      <c r="P84" s="114"/>
      <c r="Q84" s="114"/>
      <c r="R84" s="114"/>
      <c r="S84" s="114"/>
      <c r="T84" s="114"/>
      <c r="U84" s="114"/>
      <c r="V84" s="114"/>
      <c r="W84" s="114"/>
      <c r="X84" s="114"/>
      <c r="Y84" s="114"/>
      <c r="Z84" s="114"/>
      <c r="AA84" s="114"/>
      <c r="AB84" s="114"/>
      <c r="AC84" s="114"/>
      <c r="AD84" s="114"/>
      <c r="AE84" s="114"/>
      <c r="AF84" s="114"/>
      <c r="AG84" s="203"/>
      <c r="AH84" s="116"/>
      <c r="AI84" s="157"/>
      <c r="AJ84" s="109"/>
      <c r="AK84" s="109"/>
      <c r="AL84" s="109"/>
      <c r="AM84" s="109"/>
      <c r="AN84" s="109"/>
      <c r="AO84" s="167"/>
      <c r="AP84" s="102" t="str">
        <f t="shared" si="2"/>
        <v/>
      </c>
      <c r="AQ84" s="103" t="str">
        <f>IF(基本データ!$AH84="","",DATEDIF(基本データ!$AH84,$AP$7,"y"))</f>
        <v/>
      </c>
      <c r="AR84" s="236"/>
    </row>
    <row r="85" spans="1:44">
      <c r="A85" s="117"/>
      <c r="B85" s="114"/>
      <c r="C85" s="105"/>
      <c r="D85" s="121"/>
      <c r="E85" s="121"/>
      <c r="F85" s="109"/>
      <c r="G85" s="114"/>
      <c r="H85" s="114"/>
      <c r="I85" s="114"/>
      <c r="J85" s="115"/>
      <c r="K85" s="114"/>
      <c r="L85" s="114"/>
      <c r="M85" s="122"/>
      <c r="N85" s="114"/>
      <c r="O85" s="114"/>
      <c r="P85" s="114"/>
      <c r="Q85" s="114"/>
      <c r="R85" s="114"/>
      <c r="S85" s="114"/>
      <c r="T85" s="114"/>
      <c r="U85" s="114"/>
      <c r="V85" s="114"/>
      <c r="W85" s="114"/>
      <c r="X85" s="114"/>
      <c r="Y85" s="114"/>
      <c r="Z85" s="114"/>
      <c r="AA85" s="114"/>
      <c r="AB85" s="114"/>
      <c r="AC85" s="114"/>
      <c r="AD85" s="114"/>
      <c r="AE85" s="114"/>
      <c r="AF85" s="114"/>
      <c r="AG85" s="203"/>
      <c r="AH85" s="116"/>
      <c r="AI85" s="157"/>
      <c r="AJ85" s="109"/>
      <c r="AK85" s="109"/>
      <c r="AL85" s="109"/>
      <c r="AM85" s="109"/>
      <c r="AN85" s="109"/>
      <c r="AO85" s="167"/>
      <c r="AP85" s="102" t="str">
        <f t="shared" si="2"/>
        <v/>
      </c>
      <c r="AQ85" s="103" t="str">
        <f>IF(基本データ!$AH85="","",DATEDIF(基本データ!$AH85,$AP$7,"y"))</f>
        <v/>
      </c>
      <c r="AR85" s="236"/>
    </row>
    <row r="86" spans="1:44">
      <c r="A86" s="117"/>
      <c r="B86" s="114"/>
      <c r="C86" s="105"/>
      <c r="D86" s="121"/>
      <c r="E86" s="121"/>
      <c r="F86" s="109"/>
      <c r="G86" s="114"/>
      <c r="H86" s="114"/>
      <c r="I86" s="114"/>
      <c r="J86" s="115"/>
      <c r="K86" s="114"/>
      <c r="L86" s="114"/>
      <c r="M86" s="122"/>
      <c r="N86" s="114"/>
      <c r="O86" s="114"/>
      <c r="P86" s="114"/>
      <c r="Q86" s="114"/>
      <c r="R86" s="114"/>
      <c r="S86" s="114"/>
      <c r="T86" s="114"/>
      <c r="U86" s="114"/>
      <c r="V86" s="114"/>
      <c r="W86" s="114"/>
      <c r="X86" s="114"/>
      <c r="Y86" s="114"/>
      <c r="Z86" s="114"/>
      <c r="AA86" s="114"/>
      <c r="AB86" s="114"/>
      <c r="AC86" s="114"/>
      <c r="AD86" s="114"/>
      <c r="AE86" s="114"/>
      <c r="AF86" s="114"/>
      <c r="AG86" s="203"/>
      <c r="AH86" s="116"/>
      <c r="AI86" s="157"/>
      <c r="AJ86" s="109"/>
      <c r="AK86" s="109"/>
      <c r="AL86" s="109"/>
      <c r="AM86" s="109"/>
      <c r="AN86" s="109"/>
      <c r="AO86" s="167"/>
      <c r="AP86" s="102" t="str">
        <f t="shared" si="2"/>
        <v/>
      </c>
      <c r="AQ86" s="103" t="str">
        <f>IF(基本データ!$AH86="","",DATEDIF(基本データ!$AH86,$AP$7,"y"))</f>
        <v/>
      </c>
      <c r="AR86" s="236"/>
    </row>
    <row r="87" spans="1:44">
      <c r="A87" s="117"/>
      <c r="B87" s="114"/>
      <c r="C87" s="105"/>
      <c r="D87" s="121"/>
      <c r="E87" s="121"/>
      <c r="F87" s="109"/>
      <c r="G87" s="114"/>
      <c r="H87" s="114"/>
      <c r="I87" s="114"/>
      <c r="J87" s="115"/>
      <c r="K87" s="114"/>
      <c r="L87" s="114"/>
      <c r="M87" s="122"/>
      <c r="N87" s="114"/>
      <c r="O87" s="114"/>
      <c r="P87" s="114"/>
      <c r="Q87" s="114"/>
      <c r="R87" s="114"/>
      <c r="S87" s="114"/>
      <c r="T87" s="114"/>
      <c r="U87" s="114"/>
      <c r="V87" s="114"/>
      <c r="W87" s="114"/>
      <c r="X87" s="114"/>
      <c r="Y87" s="114"/>
      <c r="Z87" s="114"/>
      <c r="AA87" s="114"/>
      <c r="AB87" s="114"/>
      <c r="AC87" s="114"/>
      <c r="AD87" s="114"/>
      <c r="AE87" s="114"/>
      <c r="AF87" s="114"/>
      <c r="AG87" s="203"/>
      <c r="AH87" s="116"/>
      <c r="AI87" s="157"/>
      <c r="AJ87" s="109"/>
      <c r="AK87" s="109"/>
      <c r="AL87" s="109"/>
      <c r="AM87" s="109"/>
      <c r="AN87" s="109"/>
      <c r="AO87" s="167"/>
      <c r="AP87" s="102" t="str">
        <f t="shared" si="2"/>
        <v/>
      </c>
      <c r="AQ87" s="103" t="str">
        <f>IF(基本データ!$AH87="","",DATEDIF(基本データ!$AH87,$AP$7,"y"))</f>
        <v/>
      </c>
      <c r="AR87" s="236"/>
    </row>
    <row r="88" spans="1:44">
      <c r="A88" s="117"/>
      <c r="B88" s="114"/>
      <c r="C88" s="105"/>
      <c r="D88" s="121"/>
      <c r="E88" s="121"/>
      <c r="F88" s="109"/>
      <c r="G88" s="114"/>
      <c r="H88" s="114"/>
      <c r="I88" s="114"/>
      <c r="J88" s="115"/>
      <c r="K88" s="114"/>
      <c r="L88" s="114"/>
      <c r="M88" s="122"/>
      <c r="N88" s="114"/>
      <c r="O88" s="114"/>
      <c r="P88" s="114"/>
      <c r="Q88" s="114"/>
      <c r="R88" s="114"/>
      <c r="S88" s="114"/>
      <c r="T88" s="114"/>
      <c r="U88" s="114"/>
      <c r="V88" s="114"/>
      <c r="W88" s="114"/>
      <c r="X88" s="114"/>
      <c r="Y88" s="114"/>
      <c r="Z88" s="114"/>
      <c r="AA88" s="114"/>
      <c r="AB88" s="114"/>
      <c r="AC88" s="114"/>
      <c r="AD88" s="114"/>
      <c r="AE88" s="114"/>
      <c r="AF88" s="114"/>
      <c r="AG88" s="203"/>
      <c r="AH88" s="116"/>
      <c r="AI88" s="157"/>
      <c r="AJ88" s="109"/>
      <c r="AK88" s="109"/>
      <c r="AL88" s="109"/>
      <c r="AM88" s="109"/>
      <c r="AN88" s="109"/>
      <c r="AO88" s="167"/>
      <c r="AP88" s="102" t="str">
        <f t="shared" si="2"/>
        <v/>
      </c>
      <c r="AQ88" s="103" t="str">
        <f>IF(基本データ!$AH88="","",DATEDIF(基本データ!$AH88,$AP$7,"y"))</f>
        <v/>
      </c>
      <c r="AR88" s="236"/>
    </row>
    <row r="89" spans="1:44">
      <c r="A89" s="117"/>
      <c r="B89" s="114"/>
      <c r="C89" s="105"/>
      <c r="D89" s="121"/>
      <c r="E89" s="121"/>
      <c r="F89" s="109"/>
      <c r="G89" s="114"/>
      <c r="H89" s="114"/>
      <c r="I89" s="114"/>
      <c r="J89" s="115"/>
      <c r="K89" s="114"/>
      <c r="L89" s="114"/>
      <c r="M89" s="122"/>
      <c r="N89" s="114"/>
      <c r="O89" s="114"/>
      <c r="P89" s="114"/>
      <c r="Q89" s="114"/>
      <c r="R89" s="114"/>
      <c r="S89" s="114"/>
      <c r="T89" s="114"/>
      <c r="U89" s="114"/>
      <c r="V89" s="114"/>
      <c r="W89" s="114"/>
      <c r="X89" s="114"/>
      <c r="Y89" s="114"/>
      <c r="Z89" s="114"/>
      <c r="AA89" s="114"/>
      <c r="AB89" s="114"/>
      <c r="AC89" s="114"/>
      <c r="AD89" s="114"/>
      <c r="AE89" s="114"/>
      <c r="AF89" s="114"/>
      <c r="AG89" s="203"/>
      <c r="AH89" s="116"/>
      <c r="AI89" s="157"/>
      <c r="AJ89" s="109"/>
      <c r="AK89" s="109"/>
      <c r="AL89" s="109"/>
      <c r="AM89" s="109"/>
      <c r="AN89" s="109"/>
      <c r="AO89" s="167"/>
      <c r="AP89" s="102" t="str">
        <f t="shared" si="2"/>
        <v/>
      </c>
      <c r="AQ89" s="103" t="str">
        <f>IF(基本データ!$AH89="","",DATEDIF(基本データ!$AH89,$AP$7,"y"))</f>
        <v/>
      </c>
      <c r="AR89" s="236"/>
    </row>
    <row r="90" spans="1:44">
      <c r="A90" s="117"/>
      <c r="B90" s="114"/>
      <c r="C90" s="105"/>
      <c r="D90" s="121"/>
      <c r="E90" s="121"/>
      <c r="F90" s="109"/>
      <c r="G90" s="114"/>
      <c r="H90" s="114"/>
      <c r="I90" s="114"/>
      <c r="J90" s="115"/>
      <c r="K90" s="114"/>
      <c r="L90" s="114"/>
      <c r="M90" s="122"/>
      <c r="N90" s="114"/>
      <c r="O90" s="114"/>
      <c r="P90" s="114"/>
      <c r="Q90" s="114"/>
      <c r="R90" s="114"/>
      <c r="S90" s="114"/>
      <c r="T90" s="114"/>
      <c r="U90" s="114"/>
      <c r="V90" s="114"/>
      <c r="W90" s="114"/>
      <c r="X90" s="114"/>
      <c r="Y90" s="114"/>
      <c r="Z90" s="114"/>
      <c r="AA90" s="114"/>
      <c r="AB90" s="114"/>
      <c r="AC90" s="114"/>
      <c r="AD90" s="114"/>
      <c r="AE90" s="114"/>
      <c r="AF90" s="114"/>
      <c r="AG90" s="203"/>
      <c r="AH90" s="116"/>
      <c r="AI90" s="157"/>
      <c r="AJ90" s="109"/>
      <c r="AK90" s="109"/>
      <c r="AL90" s="109"/>
      <c r="AM90" s="109"/>
      <c r="AN90" s="109"/>
      <c r="AO90" s="167"/>
      <c r="AP90" s="102" t="str">
        <f t="shared" si="2"/>
        <v/>
      </c>
      <c r="AQ90" s="103" t="str">
        <f>IF(基本データ!$AH90="","",DATEDIF(基本データ!$AH90,$AP$7,"y"))</f>
        <v/>
      </c>
      <c r="AR90" s="236"/>
    </row>
    <row r="91" spans="1:44">
      <c r="A91" s="117"/>
      <c r="B91" s="114"/>
      <c r="C91" s="105"/>
      <c r="D91" s="121"/>
      <c r="E91" s="121"/>
      <c r="F91" s="109"/>
      <c r="G91" s="114"/>
      <c r="H91" s="114"/>
      <c r="I91" s="114"/>
      <c r="J91" s="115"/>
      <c r="K91" s="114"/>
      <c r="L91" s="114"/>
      <c r="M91" s="122"/>
      <c r="N91" s="114"/>
      <c r="O91" s="114"/>
      <c r="P91" s="114"/>
      <c r="Q91" s="114"/>
      <c r="R91" s="114"/>
      <c r="S91" s="114"/>
      <c r="T91" s="114"/>
      <c r="U91" s="114"/>
      <c r="V91" s="114"/>
      <c r="W91" s="114"/>
      <c r="X91" s="114"/>
      <c r="Y91" s="114"/>
      <c r="Z91" s="114"/>
      <c r="AA91" s="114"/>
      <c r="AB91" s="114"/>
      <c r="AC91" s="114"/>
      <c r="AD91" s="114"/>
      <c r="AE91" s="114"/>
      <c r="AF91" s="114"/>
      <c r="AG91" s="203"/>
      <c r="AH91" s="116"/>
      <c r="AI91" s="157"/>
      <c r="AJ91" s="109"/>
      <c r="AK91" s="109"/>
      <c r="AL91" s="109"/>
      <c r="AM91" s="109"/>
      <c r="AN91" s="109"/>
      <c r="AO91" s="167"/>
      <c r="AP91" s="102" t="str">
        <f t="shared" si="2"/>
        <v/>
      </c>
      <c r="AQ91" s="103" t="str">
        <f>IF(基本データ!$AH91="","",DATEDIF(基本データ!$AH91,$AP$7,"y"))</f>
        <v/>
      </c>
      <c r="AR91" s="236"/>
    </row>
    <row r="92" spans="1:44">
      <c r="A92" s="117"/>
      <c r="B92" s="114"/>
      <c r="C92" s="105"/>
      <c r="D92" s="121"/>
      <c r="E92" s="121"/>
      <c r="F92" s="109"/>
      <c r="G92" s="114"/>
      <c r="H92" s="114"/>
      <c r="I92" s="114"/>
      <c r="J92" s="115"/>
      <c r="K92" s="114"/>
      <c r="L92" s="114"/>
      <c r="M92" s="122"/>
      <c r="N92" s="114"/>
      <c r="O92" s="114"/>
      <c r="P92" s="114"/>
      <c r="Q92" s="114"/>
      <c r="R92" s="114"/>
      <c r="S92" s="114"/>
      <c r="T92" s="114"/>
      <c r="U92" s="114"/>
      <c r="V92" s="114"/>
      <c r="W92" s="114"/>
      <c r="X92" s="114"/>
      <c r="Y92" s="114"/>
      <c r="Z92" s="114"/>
      <c r="AA92" s="114"/>
      <c r="AB92" s="114"/>
      <c r="AC92" s="114"/>
      <c r="AD92" s="114"/>
      <c r="AE92" s="114"/>
      <c r="AF92" s="114"/>
      <c r="AG92" s="203"/>
      <c r="AH92" s="116"/>
      <c r="AI92" s="157"/>
      <c r="AJ92" s="109"/>
      <c r="AK92" s="109"/>
      <c r="AL92" s="109"/>
      <c r="AM92" s="109"/>
      <c r="AN92" s="109"/>
      <c r="AO92" s="167"/>
      <c r="AP92" s="102" t="str">
        <f t="shared" si="2"/>
        <v/>
      </c>
      <c r="AQ92" s="103" t="str">
        <f>IF(基本データ!$AH92="","",DATEDIF(基本データ!$AH92,$AP$7,"y"))</f>
        <v/>
      </c>
      <c r="AR92" s="236"/>
    </row>
    <row r="93" spans="1:44">
      <c r="A93" s="117"/>
      <c r="B93" s="114"/>
      <c r="C93" s="105"/>
      <c r="D93" s="121"/>
      <c r="E93" s="121"/>
      <c r="F93" s="109"/>
      <c r="G93" s="114"/>
      <c r="H93" s="114"/>
      <c r="I93" s="114"/>
      <c r="J93" s="115"/>
      <c r="K93" s="114"/>
      <c r="L93" s="114"/>
      <c r="M93" s="122"/>
      <c r="N93" s="114"/>
      <c r="O93" s="114"/>
      <c r="P93" s="114"/>
      <c r="Q93" s="114"/>
      <c r="R93" s="114"/>
      <c r="S93" s="114"/>
      <c r="T93" s="114"/>
      <c r="U93" s="114"/>
      <c r="V93" s="114"/>
      <c r="W93" s="114"/>
      <c r="X93" s="114"/>
      <c r="Y93" s="114"/>
      <c r="Z93" s="114"/>
      <c r="AA93" s="114"/>
      <c r="AB93" s="114"/>
      <c r="AC93" s="114"/>
      <c r="AD93" s="114"/>
      <c r="AE93" s="114"/>
      <c r="AF93" s="114"/>
      <c r="AG93" s="203"/>
      <c r="AH93" s="116"/>
      <c r="AI93" s="157"/>
      <c r="AJ93" s="109"/>
      <c r="AK93" s="109"/>
      <c r="AL93" s="109"/>
      <c r="AM93" s="109"/>
      <c r="AN93" s="109"/>
      <c r="AO93" s="167"/>
      <c r="AP93" s="102" t="str">
        <f t="shared" si="2"/>
        <v/>
      </c>
      <c r="AQ93" s="103" t="str">
        <f>IF(基本データ!$AH93="","",DATEDIF(基本データ!$AH93,$AP$7,"y"))</f>
        <v/>
      </c>
      <c r="AR93" s="236"/>
    </row>
    <row r="94" spans="1:44">
      <c r="A94" s="117"/>
      <c r="B94" s="114"/>
      <c r="C94" s="105"/>
      <c r="D94" s="121"/>
      <c r="E94" s="121"/>
      <c r="F94" s="109"/>
      <c r="G94" s="114"/>
      <c r="H94" s="114"/>
      <c r="I94" s="114"/>
      <c r="J94" s="115"/>
      <c r="K94" s="114"/>
      <c r="L94" s="114"/>
      <c r="M94" s="122"/>
      <c r="N94" s="114"/>
      <c r="O94" s="114"/>
      <c r="P94" s="114"/>
      <c r="Q94" s="114"/>
      <c r="R94" s="114"/>
      <c r="S94" s="114"/>
      <c r="T94" s="114"/>
      <c r="U94" s="114"/>
      <c r="V94" s="114"/>
      <c r="W94" s="114"/>
      <c r="X94" s="114"/>
      <c r="Y94" s="114"/>
      <c r="Z94" s="114"/>
      <c r="AA94" s="114"/>
      <c r="AB94" s="114"/>
      <c r="AC94" s="114"/>
      <c r="AD94" s="114"/>
      <c r="AE94" s="114"/>
      <c r="AF94" s="114"/>
      <c r="AG94" s="203"/>
      <c r="AH94" s="116"/>
      <c r="AI94" s="157"/>
      <c r="AJ94" s="109"/>
      <c r="AK94" s="109"/>
      <c r="AL94" s="109"/>
      <c r="AM94" s="109"/>
      <c r="AN94" s="109"/>
      <c r="AO94" s="167"/>
      <c r="AP94" s="102" t="str">
        <f t="shared" si="2"/>
        <v/>
      </c>
      <c r="AQ94" s="103" t="str">
        <f>IF(基本データ!$AH94="","",DATEDIF(基本データ!$AH94,$AP$7,"y"))</f>
        <v/>
      </c>
      <c r="AR94" s="236"/>
    </row>
    <row r="95" spans="1:44">
      <c r="A95" s="117"/>
      <c r="B95" s="114"/>
      <c r="C95" s="105"/>
      <c r="D95" s="121"/>
      <c r="E95" s="121"/>
      <c r="F95" s="109"/>
      <c r="G95" s="114"/>
      <c r="H95" s="114"/>
      <c r="I95" s="114"/>
      <c r="J95" s="115"/>
      <c r="K95" s="114"/>
      <c r="L95" s="114"/>
      <c r="M95" s="122"/>
      <c r="N95" s="114"/>
      <c r="O95" s="114"/>
      <c r="P95" s="114"/>
      <c r="Q95" s="114"/>
      <c r="R95" s="114"/>
      <c r="S95" s="114"/>
      <c r="T95" s="114"/>
      <c r="U95" s="114"/>
      <c r="V95" s="114"/>
      <c r="W95" s="114"/>
      <c r="X95" s="114"/>
      <c r="Y95" s="114"/>
      <c r="Z95" s="114"/>
      <c r="AA95" s="114"/>
      <c r="AB95" s="114"/>
      <c r="AC95" s="114"/>
      <c r="AD95" s="114"/>
      <c r="AE95" s="114"/>
      <c r="AF95" s="114"/>
      <c r="AG95" s="203"/>
      <c r="AH95" s="116"/>
      <c r="AI95" s="157"/>
      <c r="AJ95" s="109"/>
      <c r="AK95" s="109"/>
      <c r="AL95" s="109"/>
      <c r="AM95" s="109"/>
      <c r="AN95" s="109"/>
      <c r="AO95" s="167"/>
      <c r="AP95" s="102" t="str">
        <f t="shared" si="2"/>
        <v/>
      </c>
      <c r="AQ95" s="103" t="str">
        <f>IF(基本データ!$AH95="","",DATEDIF(基本データ!$AH95,$AP$7,"y"))</f>
        <v/>
      </c>
      <c r="AR95" s="236"/>
    </row>
    <row r="96" spans="1:44">
      <c r="A96" s="117"/>
      <c r="B96" s="114"/>
      <c r="C96" s="105"/>
      <c r="D96" s="121"/>
      <c r="E96" s="121"/>
      <c r="F96" s="109"/>
      <c r="G96" s="114"/>
      <c r="H96" s="114"/>
      <c r="I96" s="114"/>
      <c r="J96" s="115"/>
      <c r="K96" s="114"/>
      <c r="L96" s="114"/>
      <c r="M96" s="122"/>
      <c r="N96" s="114"/>
      <c r="O96" s="114"/>
      <c r="P96" s="114"/>
      <c r="Q96" s="114"/>
      <c r="R96" s="114"/>
      <c r="S96" s="114"/>
      <c r="T96" s="114"/>
      <c r="U96" s="114"/>
      <c r="V96" s="114"/>
      <c r="W96" s="114"/>
      <c r="X96" s="114"/>
      <c r="Y96" s="114"/>
      <c r="Z96" s="114"/>
      <c r="AA96" s="114"/>
      <c r="AB96" s="114"/>
      <c r="AC96" s="114"/>
      <c r="AD96" s="114"/>
      <c r="AE96" s="114"/>
      <c r="AF96" s="114"/>
      <c r="AG96" s="203"/>
      <c r="AH96" s="116"/>
      <c r="AI96" s="157"/>
      <c r="AJ96" s="109"/>
      <c r="AK96" s="109"/>
      <c r="AL96" s="109"/>
      <c r="AM96" s="109"/>
      <c r="AN96" s="109"/>
      <c r="AO96" s="167"/>
      <c r="AP96" s="102" t="str">
        <f t="shared" si="2"/>
        <v/>
      </c>
      <c r="AQ96" s="103" t="str">
        <f>IF(基本データ!$AH96="","",DATEDIF(基本データ!$AH96,$AP$7,"y"))</f>
        <v/>
      </c>
      <c r="AR96" s="236"/>
    </row>
    <row r="97" spans="1:44">
      <c r="A97" s="117"/>
      <c r="B97" s="114"/>
      <c r="C97" s="105"/>
      <c r="D97" s="121"/>
      <c r="E97" s="121"/>
      <c r="F97" s="109"/>
      <c r="G97" s="114"/>
      <c r="H97" s="114"/>
      <c r="I97" s="114"/>
      <c r="J97" s="115"/>
      <c r="K97" s="114"/>
      <c r="L97" s="114"/>
      <c r="M97" s="122"/>
      <c r="N97" s="114"/>
      <c r="O97" s="114"/>
      <c r="P97" s="114"/>
      <c r="Q97" s="114"/>
      <c r="R97" s="114"/>
      <c r="S97" s="114"/>
      <c r="T97" s="114"/>
      <c r="U97" s="114"/>
      <c r="V97" s="114"/>
      <c r="W97" s="114"/>
      <c r="X97" s="114"/>
      <c r="Y97" s="114"/>
      <c r="Z97" s="114"/>
      <c r="AA97" s="114"/>
      <c r="AB97" s="114"/>
      <c r="AC97" s="114"/>
      <c r="AD97" s="114"/>
      <c r="AE97" s="114"/>
      <c r="AF97" s="114"/>
      <c r="AG97" s="203"/>
      <c r="AH97" s="116"/>
      <c r="AI97" s="157"/>
      <c r="AJ97" s="109"/>
      <c r="AK97" s="109"/>
      <c r="AL97" s="109"/>
      <c r="AM97" s="109"/>
      <c r="AN97" s="109"/>
      <c r="AO97" s="167"/>
      <c r="AP97" s="102" t="str">
        <f t="shared" si="2"/>
        <v/>
      </c>
      <c r="AQ97" s="103" t="str">
        <f>IF(基本データ!$AH97="","",DATEDIF(基本データ!$AH97,$AP$7,"y"))</f>
        <v/>
      </c>
      <c r="AR97" s="236"/>
    </row>
    <row r="98" spans="1:44">
      <c r="A98" s="117"/>
      <c r="B98" s="114"/>
      <c r="C98" s="105"/>
      <c r="D98" s="121"/>
      <c r="E98" s="121"/>
      <c r="F98" s="109"/>
      <c r="G98" s="114"/>
      <c r="H98" s="114"/>
      <c r="I98" s="114"/>
      <c r="J98" s="115"/>
      <c r="K98" s="114"/>
      <c r="L98" s="114"/>
      <c r="M98" s="122"/>
      <c r="N98" s="114"/>
      <c r="O98" s="114"/>
      <c r="P98" s="114"/>
      <c r="Q98" s="114"/>
      <c r="R98" s="114"/>
      <c r="S98" s="114"/>
      <c r="T98" s="114"/>
      <c r="U98" s="114"/>
      <c r="V98" s="114"/>
      <c r="W98" s="114"/>
      <c r="X98" s="114"/>
      <c r="Y98" s="114"/>
      <c r="Z98" s="114"/>
      <c r="AA98" s="114"/>
      <c r="AB98" s="114"/>
      <c r="AC98" s="114"/>
      <c r="AD98" s="114"/>
      <c r="AE98" s="114"/>
      <c r="AF98" s="114"/>
      <c r="AG98" s="203"/>
      <c r="AH98" s="116"/>
      <c r="AI98" s="157"/>
      <c r="AJ98" s="109"/>
      <c r="AK98" s="109"/>
      <c r="AL98" s="109"/>
      <c r="AM98" s="109"/>
      <c r="AN98" s="109"/>
      <c r="AO98" s="167"/>
      <c r="AP98" s="102" t="str">
        <f t="shared" si="2"/>
        <v/>
      </c>
      <c r="AQ98" s="103" t="str">
        <f>IF(基本データ!$AH98="","",DATEDIF(基本データ!$AH98,$AP$7,"y"))</f>
        <v/>
      </c>
      <c r="AR98" s="236"/>
    </row>
    <row r="99" spans="1:44">
      <c r="A99" s="117"/>
      <c r="B99" s="114"/>
      <c r="C99" s="105"/>
      <c r="D99" s="121"/>
      <c r="E99" s="121"/>
      <c r="F99" s="109"/>
      <c r="G99" s="114"/>
      <c r="H99" s="114"/>
      <c r="I99" s="114"/>
      <c r="J99" s="115"/>
      <c r="K99" s="114"/>
      <c r="L99" s="114"/>
      <c r="M99" s="122"/>
      <c r="N99" s="114"/>
      <c r="O99" s="114"/>
      <c r="P99" s="114"/>
      <c r="Q99" s="114"/>
      <c r="R99" s="114"/>
      <c r="S99" s="114"/>
      <c r="T99" s="114"/>
      <c r="U99" s="114"/>
      <c r="V99" s="114"/>
      <c r="W99" s="114"/>
      <c r="X99" s="114"/>
      <c r="Y99" s="114"/>
      <c r="Z99" s="114"/>
      <c r="AA99" s="114"/>
      <c r="AB99" s="114"/>
      <c r="AC99" s="114"/>
      <c r="AD99" s="114"/>
      <c r="AE99" s="114"/>
      <c r="AF99" s="114"/>
      <c r="AG99" s="203"/>
      <c r="AH99" s="116"/>
      <c r="AI99" s="157"/>
      <c r="AJ99" s="109"/>
      <c r="AK99" s="109"/>
      <c r="AL99" s="109"/>
      <c r="AM99" s="109"/>
      <c r="AN99" s="109"/>
      <c r="AO99" s="167"/>
      <c r="AP99" s="102" t="str">
        <f t="shared" si="2"/>
        <v/>
      </c>
      <c r="AQ99" s="103" t="str">
        <f>IF(基本データ!$AH99="","",DATEDIF(基本データ!$AH99,$AP$7,"y"))</f>
        <v/>
      </c>
      <c r="AR99" s="236"/>
    </row>
    <row r="100" spans="1:44">
      <c r="A100" s="117"/>
      <c r="B100" s="114"/>
      <c r="C100" s="105"/>
      <c r="D100" s="121"/>
      <c r="E100" s="121"/>
      <c r="F100" s="109"/>
      <c r="G100" s="114"/>
      <c r="H100" s="114"/>
      <c r="I100" s="114"/>
      <c r="J100" s="115"/>
      <c r="K100" s="114"/>
      <c r="L100" s="114"/>
      <c r="M100" s="122"/>
      <c r="N100" s="114"/>
      <c r="O100" s="114"/>
      <c r="P100" s="114"/>
      <c r="Q100" s="114"/>
      <c r="R100" s="114"/>
      <c r="S100" s="114"/>
      <c r="T100" s="114"/>
      <c r="U100" s="114"/>
      <c r="V100" s="114"/>
      <c r="W100" s="114"/>
      <c r="X100" s="114"/>
      <c r="Y100" s="114"/>
      <c r="Z100" s="114"/>
      <c r="AA100" s="114"/>
      <c r="AB100" s="114"/>
      <c r="AC100" s="114"/>
      <c r="AD100" s="114"/>
      <c r="AE100" s="114"/>
      <c r="AF100" s="114"/>
      <c r="AG100" s="203"/>
      <c r="AH100" s="116"/>
      <c r="AI100" s="157"/>
      <c r="AJ100" s="109"/>
      <c r="AK100" s="109"/>
      <c r="AL100" s="109"/>
      <c r="AM100" s="109"/>
      <c r="AN100" s="109"/>
      <c r="AO100" s="167"/>
      <c r="AP100" s="102" t="str">
        <f t="shared" si="2"/>
        <v/>
      </c>
      <c r="AQ100" s="103" t="str">
        <f>IF(基本データ!$AH100="","",DATEDIF(基本データ!$AH100,$AP$7,"y"))</f>
        <v/>
      </c>
      <c r="AR100" s="236"/>
    </row>
    <row r="101" spans="1:44">
      <c r="A101" s="117"/>
      <c r="B101" s="114"/>
      <c r="C101" s="105"/>
      <c r="D101" s="121"/>
      <c r="E101" s="121"/>
      <c r="F101" s="109"/>
      <c r="G101" s="114"/>
      <c r="H101" s="114"/>
      <c r="I101" s="114"/>
      <c r="J101" s="115"/>
      <c r="K101" s="114"/>
      <c r="L101" s="114"/>
      <c r="M101" s="122"/>
      <c r="N101" s="114"/>
      <c r="O101" s="114"/>
      <c r="P101" s="114"/>
      <c r="Q101" s="114"/>
      <c r="R101" s="114"/>
      <c r="S101" s="114"/>
      <c r="T101" s="114"/>
      <c r="U101" s="114"/>
      <c r="V101" s="114"/>
      <c r="W101" s="114"/>
      <c r="X101" s="114"/>
      <c r="Y101" s="114"/>
      <c r="Z101" s="114"/>
      <c r="AA101" s="114"/>
      <c r="AB101" s="114"/>
      <c r="AC101" s="114"/>
      <c r="AD101" s="114"/>
      <c r="AE101" s="114"/>
      <c r="AF101" s="114"/>
      <c r="AG101" s="203"/>
      <c r="AH101" s="116"/>
      <c r="AI101" s="157"/>
      <c r="AJ101" s="109"/>
      <c r="AK101" s="109"/>
      <c r="AL101" s="109"/>
      <c r="AM101" s="109"/>
      <c r="AN101" s="109"/>
      <c r="AO101" s="167"/>
      <c r="AP101" s="102" t="str">
        <f t="shared" si="2"/>
        <v/>
      </c>
      <c r="AQ101" s="103" t="str">
        <f>IF(基本データ!$AH101="","",DATEDIF(基本データ!$AH101,$AP$7,"y"))</f>
        <v/>
      </c>
      <c r="AR101" s="236"/>
    </row>
    <row r="102" spans="1:44">
      <c r="A102" s="117"/>
      <c r="B102" s="114"/>
      <c r="C102" s="105"/>
      <c r="D102" s="121"/>
      <c r="E102" s="121"/>
      <c r="F102" s="109"/>
      <c r="G102" s="114"/>
      <c r="H102" s="114"/>
      <c r="I102" s="114"/>
      <c r="J102" s="115"/>
      <c r="K102" s="114"/>
      <c r="L102" s="114"/>
      <c r="M102" s="122"/>
      <c r="N102" s="114"/>
      <c r="O102" s="114"/>
      <c r="P102" s="114"/>
      <c r="Q102" s="114"/>
      <c r="R102" s="114"/>
      <c r="S102" s="114"/>
      <c r="T102" s="114"/>
      <c r="U102" s="114"/>
      <c r="V102" s="114"/>
      <c r="W102" s="114"/>
      <c r="X102" s="114"/>
      <c r="Y102" s="114"/>
      <c r="Z102" s="114"/>
      <c r="AA102" s="114"/>
      <c r="AB102" s="114"/>
      <c r="AC102" s="114"/>
      <c r="AD102" s="114"/>
      <c r="AE102" s="114"/>
      <c r="AF102" s="114"/>
      <c r="AG102" s="203"/>
      <c r="AH102" s="116"/>
      <c r="AI102" s="157"/>
      <c r="AJ102" s="109"/>
      <c r="AK102" s="109"/>
      <c r="AL102" s="109"/>
      <c r="AM102" s="109"/>
      <c r="AN102" s="109"/>
      <c r="AO102" s="167"/>
      <c r="AP102" s="102" t="str">
        <f t="shared" si="2"/>
        <v/>
      </c>
      <c r="AQ102" s="103" t="str">
        <f>IF(基本データ!$AH102="","",DATEDIF(基本データ!$AH102,$AP$7,"y"))</f>
        <v/>
      </c>
      <c r="AR102" s="236"/>
    </row>
    <row r="103" spans="1:44">
      <c r="A103" s="117"/>
      <c r="B103" s="114"/>
      <c r="C103" s="105"/>
      <c r="D103" s="121"/>
      <c r="E103" s="121"/>
      <c r="F103" s="109"/>
      <c r="G103" s="114"/>
      <c r="H103" s="114"/>
      <c r="I103" s="114"/>
      <c r="J103" s="115"/>
      <c r="K103" s="114"/>
      <c r="L103" s="114"/>
      <c r="M103" s="122"/>
      <c r="N103" s="114"/>
      <c r="O103" s="114"/>
      <c r="P103" s="114"/>
      <c r="Q103" s="114"/>
      <c r="R103" s="114"/>
      <c r="S103" s="114"/>
      <c r="T103" s="114"/>
      <c r="U103" s="114"/>
      <c r="V103" s="114"/>
      <c r="W103" s="114"/>
      <c r="X103" s="114"/>
      <c r="Y103" s="114"/>
      <c r="Z103" s="114"/>
      <c r="AA103" s="114"/>
      <c r="AB103" s="114"/>
      <c r="AC103" s="114"/>
      <c r="AD103" s="114"/>
      <c r="AE103" s="114"/>
      <c r="AF103" s="114"/>
      <c r="AG103" s="203"/>
      <c r="AH103" s="116"/>
      <c r="AI103" s="157"/>
      <c r="AJ103" s="109"/>
      <c r="AK103" s="109"/>
      <c r="AL103" s="109"/>
      <c r="AM103" s="109"/>
      <c r="AN103" s="109"/>
      <c r="AO103" s="167"/>
      <c r="AP103" s="102" t="str">
        <f t="shared" si="2"/>
        <v/>
      </c>
      <c r="AQ103" s="103" t="str">
        <f>IF(基本データ!$AH103="","",DATEDIF(基本データ!$AH103,$AP$7,"y"))</f>
        <v/>
      </c>
      <c r="AR103" s="236"/>
    </row>
    <row r="104" spans="1:44">
      <c r="A104" s="117"/>
      <c r="B104" s="114"/>
      <c r="C104" s="105"/>
      <c r="D104" s="121"/>
      <c r="E104" s="121"/>
      <c r="F104" s="109"/>
      <c r="G104" s="114"/>
      <c r="H104" s="114"/>
      <c r="I104" s="114"/>
      <c r="J104" s="115"/>
      <c r="K104" s="114"/>
      <c r="L104" s="114"/>
      <c r="M104" s="122"/>
      <c r="N104" s="114"/>
      <c r="O104" s="114"/>
      <c r="P104" s="114"/>
      <c r="Q104" s="114"/>
      <c r="R104" s="114"/>
      <c r="S104" s="114"/>
      <c r="T104" s="114"/>
      <c r="U104" s="114"/>
      <c r="V104" s="114"/>
      <c r="W104" s="114"/>
      <c r="X104" s="114"/>
      <c r="Y104" s="114"/>
      <c r="Z104" s="114"/>
      <c r="AA104" s="114"/>
      <c r="AB104" s="114"/>
      <c r="AC104" s="114"/>
      <c r="AD104" s="114"/>
      <c r="AE104" s="114"/>
      <c r="AF104" s="114"/>
      <c r="AG104" s="203"/>
      <c r="AH104" s="116"/>
      <c r="AI104" s="157"/>
      <c r="AJ104" s="109"/>
      <c r="AK104" s="109"/>
      <c r="AL104" s="109"/>
      <c r="AM104" s="109"/>
      <c r="AN104" s="109"/>
      <c r="AO104" s="167"/>
      <c r="AP104" s="102" t="str">
        <f t="shared" si="2"/>
        <v/>
      </c>
      <c r="AQ104" s="103" t="str">
        <f>IF(基本データ!$AH104="","",DATEDIF(基本データ!$AH104,$AP$7,"y"))</f>
        <v/>
      </c>
      <c r="AR104" s="236"/>
    </row>
    <row r="105" spans="1:44">
      <c r="A105" s="117"/>
      <c r="B105" s="114"/>
      <c r="C105" s="105"/>
      <c r="D105" s="121"/>
      <c r="E105" s="121"/>
      <c r="F105" s="109"/>
      <c r="G105" s="114"/>
      <c r="H105" s="114"/>
      <c r="I105" s="114"/>
      <c r="J105" s="115"/>
      <c r="K105" s="114"/>
      <c r="L105" s="114"/>
      <c r="M105" s="122"/>
      <c r="N105" s="114"/>
      <c r="O105" s="114"/>
      <c r="P105" s="114"/>
      <c r="Q105" s="114"/>
      <c r="R105" s="114"/>
      <c r="S105" s="114"/>
      <c r="T105" s="114"/>
      <c r="U105" s="114"/>
      <c r="V105" s="114"/>
      <c r="W105" s="114"/>
      <c r="X105" s="114"/>
      <c r="Y105" s="114"/>
      <c r="Z105" s="114"/>
      <c r="AA105" s="114"/>
      <c r="AB105" s="114"/>
      <c r="AC105" s="114"/>
      <c r="AD105" s="114"/>
      <c r="AE105" s="114"/>
      <c r="AF105" s="114"/>
      <c r="AG105" s="203"/>
      <c r="AH105" s="116"/>
      <c r="AI105" s="157"/>
      <c r="AJ105" s="109"/>
      <c r="AK105" s="109"/>
      <c r="AL105" s="109"/>
      <c r="AM105" s="109"/>
      <c r="AN105" s="109"/>
      <c r="AO105" s="167"/>
      <c r="AP105" s="102" t="str">
        <f t="shared" si="2"/>
        <v/>
      </c>
      <c r="AQ105" s="103" t="str">
        <f>IF(基本データ!$AH105="","",DATEDIF(基本データ!$AH105,$AP$7,"y"))</f>
        <v/>
      </c>
      <c r="AR105" s="236"/>
    </row>
    <row r="106" spans="1:44">
      <c r="A106" s="117"/>
      <c r="B106" s="114"/>
      <c r="C106" s="105"/>
      <c r="D106" s="121"/>
      <c r="E106" s="121"/>
      <c r="F106" s="109"/>
      <c r="G106" s="114"/>
      <c r="H106" s="114"/>
      <c r="I106" s="114"/>
      <c r="J106" s="115"/>
      <c r="K106" s="114"/>
      <c r="L106" s="114"/>
      <c r="M106" s="122"/>
      <c r="N106" s="114"/>
      <c r="O106" s="114"/>
      <c r="P106" s="114"/>
      <c r="Q106" s="114"/>
      <c r="R106" s="114"/>
      <c r="S106" s="114"/>
      <c r="T106" s="114"/>
      <c r="U106" s="114"/>
      <c r="V106" s="114"/>
      <c r="W106" s="114"/>
      <c r="X106" s="114"/>
      <c r="Y106" s="114"/>
      <c r="Z106" s="114"/>
      <c r="AA106" s="114"/>
      <c r="AB106" s="114"/>
      <c r="AC106" s="114"/>
      <c r="AD106" s="114"/>
      <c r="AE106" s="114"/>
      <c r="AF106" s="114"/>
      <c r="AG106" s="203"/>
      <c r="AH106" s="116"/>
      <c r="AI106" s="157"/>
      <c r="AJ106" s="109"/>
      <c r="AK106" s="109"/>
      <c r="AL106" s="109"/>
      <c r="AM106" s="109"/>
      <c r="AN106" s="109"/>
      <c r="AO106" s="167"/>
      <c r="AP106" s="102" t="str">
        <f t="shared" si="2"/>
        <v/>
      </c>
      <c r="AQ106" s="103" t="str">
        <f>IF(基本データ!$AH106="","",DATEDIF(基本データ!$AH106,$AP$7,"y"))</f>
        <v/>
      </c>
      <c r="AR106" s="236"/>
    </row>
    <row r="107" spans="1:44">
      <c r="A107" s="117"/>
      <c r="B107" s="114"/>
      <c r="C107" s="105"/>
      <c r="D107" s="121"/>
      <c r="E107" s="121"/>
      <c r="F107" s="109"/>
      <c r="G107" s="114"/>
      <c r="H107" s="114"/>
      <c r="I107" s="114"/>
      <c r="J107" s="115"/>
      <c r="K107" s="114"/>
      <c r="L107" s="114"/>
      <c r="M107" s="122"/>
      <c r="N107" s="114"/>
      <c r="O107" s="114"/>
      <c r="P107" s="114"/>
      <c r="Q107" s="114"/>
      <c r="R107" s="114"/>
      <c r="S107" s="114"/>
      <c r="T107" s="114"/>
      <c r="U107" s="114"/>
      <c r="V107" s="114"/>
      <c r="W107" s="114"/>
      <c r="X107" s="114"/>
      <c r="Y107" s="114"/>
      <c r="Z107" s="114"/>
      <c r="AA107" s="114"/>
      <c r="AB107" s="114"/>
      <c r="AC107" s="114"/>
      <c r="AD107" s="114"/>
      <c r="AE107" s="114"/>
      <c r="AF107" s="114"/>
      <c r="AG107" s="203"/>
      <c r="AH107" s="116"/>
      <c r="AI107" s="157"/>
      <c r="AJ107" s="109"/>
      <c r="AK107" s="109"/>
      <c r="AL107" s="109"/>
      <c r="AM107" s="109"/>
      <c r="AN107" s="109"/>
      <c r="AO107" s="167"/>
      <c r="AP107" s="102" t="str">
        <f t="shared" si="2"/>
        <v/>
      </c>
      <c r="AQ107" s="103" t="str">
        <f>IF(基本データ!$AH107="","",DATEDIF(基本データ!$AH107,$AP$7,"y"))</f>
        <v/>
      </c>
      <c r="AR107" s="236"/>
    </row>
    <row r="108" spans="1:44">
      <c r="A108" s="117"/>
      <c r="B108" s="114"/>
      <c r="C108" s="105"/>
      <c r="D108" s="121"/>
      <c r="E108" s="121"/>
      <c r="F108" s="109"/>
      <c r="G108" s="114"/>
      <c r="H108" s="114"/>
      <c r="I108" s="114"/>
      <c r="J108" s="115"/>
      <c r="K108" s="114"/>
      <c r="L108" s="114"/>
      <c r="M108" s="122"/>
      <c r="N108" s="114"/>
      <c r="O108" s="114"/>
      <c r="P108" s="114"/>
      <c r="Q108" s="114"/>
      <c r="R108" s="114"/>
      <c r="S108" s="114"/>
      <c r="T108" s="114"/>
      <c r="U108" s="114"/>
      <c r="V108" s="114"/>
      <c r="W108" s="114"/>
      <c r="X108" s="114"/>
      <c r="Y108" s="114"/>
      <c r="Z108" s="114"/>
      <c r="AA108" s="114"/>
      <c r="AB108" s="114"/>
      <c r="AC108" s="114"/>
      <c r="AD108" s="114"/>
      <c r="AE108" s="114"/>
      <c r="AF108" s="114"/>
      <c r="AG108" s="203"/>
      <c r="AH108" s="116"/>
      <c r="AI108" s="157"/>
      <c r="AJ108" s="109"/>
      <c r="AK108" s="109"/>
      <c r="AL108" s="109"/>
      <c r="AM108" s="109"/>
      <c r="AN108" s="109"/>
      <c r="AO108" s="167"/>
      <c r="AP108" s="102" t="str">
        <f t="shared" si="2"/>
        <v/>
      </c>
      <c r="AQ108" s="103" t="str">
        <f>IF(基本データ!$AH108="","",DATEDIF(基本データ!$AH108,$AP$7,"y"))</f>
        <v/>
      </c>
      <c r="AR108" s="236"/>
    </row>
    <row r="109" spans="1:44">
      <c r="A109" s="117"/>
      <c r="B109" s="114"/>
      <c r="C109" s="105"/>
      <c r="D109" s="121"/>
      <c r="E109" s="121"/>
      <c r="F109" s="109"/>
      <c r="G109" s="114"/>
      <c r="H109" s="114"/>
      <c r="I109" s="114"/>
      <c r="J109" s="115"/>
      <c r="K109" s="114"/>
      <c r="L109" s="114"/>
      <c r="M109" s="122"/>
      <c r="N109" s="114"/>
      <c r="O109" s="114"/>
      <c r="P109" s="114"/>
      <c r="Q109" s="114"/>
      <c r="R109" s="114"/>
      <c r="S109" s="114"/>
      <c r="T109" s="114"/>
      <c r="U109" s="114"/>
      <c r="V109" s="114"/>
      <c r="W109" s="114"/>
      <c r="X109" s="114"/>
      <c r="Y109" s="114"/>
      <c r="Z109" s="114"/>
      <c r="AA109" s="114"/>
      <c r="AB109" s="114"/>
      <c r="AC109" s="114"/>
      <c r="AD109" s="114"/>
      <c r="AE109" s="114"/>
      <c r="AF109" s="114"/>
      <c r="AG109" s="203"/>
      <c r="AH109" s="116"/>
      <c r="AI109" s="157"/>
      <c r="AJ109" s="109"/>
      <c r="AK109" s="109"/>
      <c r="AL109" s="109"/>
      <c r="AM109" s="109"/>
      <c r="AN109" s="109"/>
      <c r="AO109" s="167"/>
      <c r="AP109" s="102" t="str">
        <f t="shared" si="2"/>
        <v/>
      </c>
      <c r="AQ109" s="103" t="str">
        <f>IF(基本データ!$AH109="","",DATEDIF(基本データ!$AH109,$AP$7,"y"))</f>
        <v/>
      </c>
      <c r="AR109" s="236"/>
    </row>
    <row r="110" spans="1:44">
      <c r="A110" s="117"/>
      <c r="B110" s="114"/>
      <c r="C110" s="105"/>
      <c r="D110" s="121"/>
      <c r="E110" s="121"/>
      <c r="F110" s="109"/>
      <c r="G110" s="114"/>
      <c r="H110" s="114"/>
      <c r="I110" s="114"/>
      <c r="J110" s="115"/>
      <c r="K110" s="114"/>
      <c r="L110" s="114"/>
      <c r="M110" s="122"/>
      <c r="N110" s="114"/>
      <c r="O110" s="114"/>
      <c r="P110" s="114"/>
      <c r="Q110" s="114"/>
      <c r="R110" s="114"/>
      <c r="S110" s="114"/>
      <c r="T110" s="114"/>
      <c r="U110" s="114"/>
      <c r="V110" s="114"/>
      <c r="W110" s="114"/>
      <c r="X110" s="114"/>
      <c r="Y110" s="114"/>
      <c r="Z110" s="114"/>
      <c r="AA110" s="114"/>
      <c r="AB110" s="114"/>
      <c r="AC110" s="114"/>
      <c r="AD110" s="114"/>
      <c r="AE110" s="114"/>
      <c r="AF110" s="114"/>
      <c r="AG110" s="203"/>
      <c r="AH110" s="116"/>
      <c r="AI110" s="157"/>
      <c r="AJ110" s="109"/>
      <c r="AK110" s="109"/>
      <c r="AL110" s="109"/>
      <c r="AM110" s="109"/>
      <c r="AN110" s="109"/>
      <c r="AO110" s="167"/>
      <c r="AP110" s="102" t="str">
        <f t="shared" si="2"/>
        <v/>
      </c>
      <c r="AQ110" s="103" t="str">
        <f>IF(基本データ!$AH110="","",DATEDIF(基本データ!$AH110,$AP$7,"y"))</f>
        <v/>
      </c>
      <c r="AR110" s="236"/>
    </row>
  </sheetData>
  <sheetProtection algorithmName="SHA-512" hashValue="QZGBPIQOjgpZMcrF/SOxfrFLaI/OEbTKRQfWMXZxhmqHDYHyvgVtQYmvxwGtoxbdbRv/nJc6XgRovbJDyyl1gQ==" saltValue="3CdiYVegPoDfwsn15UxYEA==" spinCount="100000" sheet="1" selectLockedCells="1"/>
  <mergeCells count="29">
    <mergeCell ref="AR9:AR10"/>
    <mergeCell ref="AP9:AP10"/>
    <mergeCell ref="AQ9:AQ10"/>
    <mergeCell ref="B9:B10"/>
    <mergeCell ref="H9:H10"/>
    <mergeCell ref="I9:I10"/>
    <mergeCell ref="J9:J10"/>
    <mergeCell ref="K9:K10"/>
    <mergeCell ref="L9:L10"/>
    <mergeCell ref="AO9:AO10"/>
    <mergeCell ref="M9:M10"/>
    <mergeCell ref="G9:G10"/>
    <mergeCell ref="AJ9:AJ10"/>
    <mergeCell ref="AF9:AF10"/>
    <mergeCell ref="AN9:AN10"/>
    <mergeCell ref="AH9:AH10"/>
    <mergeCell ref="A9:A10"/>
    <mergeCell ref="C9:C10"/>
    <mergeCell ref="D9:D10"/>
    <mergeCell ref="E9:E10"/>
    <mergeCell ref="F9:F10"/>
    <mergeCell ref="AI9:AI10"/>
    <mergeCell ref="AK9:AK10"/>
    <mergeCell ref="AM9:AM10"/>
    <mergeCell ref="N9:S9"/>
    <mergeCell ref="T9:Y9"/>
    <mergeCell ref="Z9:AE9"/>
    <mergeCell ref="AG9:AG10"/>
    <mergeCell ref="AL9:AL10"/>
  </mergeCells>
  <phoneticPr fontId="3"/>
  <dataValidations xWindow="868" yWindow="521" count="10">
    <dataValidation imeMode="halfAlpha" allowBlank="1" showInputMessage="1" showErrorMessage="1" sqref="AH34:AH35" xr:uid="{00000000-0002-0000-0000-000000000000}"/>
    <dataValidation type="list" allowBlank="1" showInputMessage="1" promptTitle="健康保険種類" prompt="加入している健康保険の種類を選んでください。_x000a_健康保険組合．協会けんぽ．建設国保．国民健康保険．_x000a_適用除外(※後期高齢者の場合、日雇い労働者、アルバイト等)" sqref="AI11" xr:uid="{00000000-0002-0000-0000-000001000000}">
      <formula1>"健康保険組合,協会けんぽ,建設国保,国民健康保険,適用除外"</formula1>
    </dataValidation>
    <dataValidation type="list" allowBlank="1" promptTitle="健康保険種類" prompt="加入している健康保険の種類を選んでください。_x000a_健康保険組合．協会けんぽ．建設国保．国民健康保険．_x000a_適用除外(※後期高齢者の場合、日雇い労働者、アルバイト等)" sqref="AI38:AI110" xr:uid="{00000000-0002-0000-0000-000002000000}">
      <formula1>"健康保険組合,協会けんぽ,兼摂国保,国民健康保険,適用除外"</formula1>
    </dataValidation>
    <dataValidation type="list" allowBlank="1" showInputMessage="1" promptTitle="年金保険の種類" prompt="ドロップダウンリストから_x000a_選んでください。_x000a_厚生年金．国民年金．受給者．_x000a_" sqref="AK11" xr:uid="{00000000-0002-0000-0000-000003000000}">
      <formula1>"厚生年金,国民年金,受給者"</formula1>
    </dataValidation>
    <dataValidation type="list" allowBlank="1" promptTitle="健康保険種類" prompt="加入している健康保険の種類を選んでください。_x000a_健康保険組合．協会けんぽ．建設国保．国民健康保険．_x000a_適用除外(※後期高齢者の場合、日雇い労働者、アルバイト等)" sqref="AI12:AI37" xr:uid="{00000000-0002-0000-0000-000004000000}">
      <formula1>"健康保険組合,協会けんぽ,建設国保,国民健康保険,適用除外"</formula1>
    </dataValidation>
    <dataValidation type="list" allowBlank="1" promptTitle="年金保険の種類" prompt="厚生年金．国民年金．受給者．_x000a_から選んでください。" sqref="AK12:AK40" xr:uid="{00000000-0002-0000-0000-000005000000}">
      <formula1>"厚生年金,国民年金,受給者"</formula1>
    </dataValidation>
    <dataValidation type="list" allowBlank="1" showInputMessage="1" promptTitle="雇用保険の種類" prompt="ドロップダウンリストから_x000a_いづれかを選んでください。_x000a_空白(通常の作業員の場合)_x000a_日雇保険(日雇い労働被保険者の場合)_x000a_適用除外(事業主やその親族)" sqref="AM11" xr:uid="{00000000-0002-0000-0000-000006000000}">
      <formula1>"　　,日雇保険,適用除外"</formula1>
    </dataValidation>
    <dataValidation type="list" allowBlank="1" promptTitle="雇用保険の種類" prompt="いづれかを選んでください。_x000a_空白(通常の作業員の場合)_x000a_雇用保険(日雇い労働被保険者の場合)_x000a_適用除外(事業主やその親族)" sqref="AM12:AM40" xr:uid="{00000000-0002-0000-0000-000007000000}">
      <formula1>"　　,日雇保険,適用除外"</formula1>
    </dataValidation>
    <dataValidation type="list" allowBlank="1" showInputMessage="1" showErrorMessage="1" promptTitle="建退共加入の有無" prompt="ドロップダウンリストから_x000a_選んでください。_x000a_有_x000a_無" sqref="AO11" xr:uid="{00000000-0002-0000-0000-000008000000}">
      <formula1>"有,無,　"</formula1>
    </dataValidation>
    <dataValidation type="list" allowBlank="1" showInputMessage="1" showErrorMessage="1" sqref="AO12:AO110" xr:uid="{00000000-0002-0000-0000-000009000000}">
      <formula1>"有,無,　"</formula1>
    </dataValidation>
  </dataValidations>
  <pageMargins left="0.75" right="0.75" top="1" bottom="1" header="0.51200000000000001" footer="0.51200000000000001"/>
  <pageSetup paperSize="9" orientation="portrait" horizontalDpi="360" verticalDpi="36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200"/>
  <sheetViews>
    <sheetView tabSelected="1" workbookViewId="0">
      <selection activeCell="C11" sqref="C11"/>
    </sheetView>
  </sheetViews>
  <sheetFormatPr defaultRowHeight="13.5"/>
  <cols>
    <col min="1" max="1" width="13.5" customWidth="1"/>
    <col min="3" max="3" width="18" customWidth="1"/>
    <col min="12" max="12" width="2.5" customWidth="1"/>
  </cols>
  <sheetData>
    <row r="1" spans="1:11">
      <c r="A1" s="48" t="s">
        <v>148</v>
      </c>
      <c r="B1" s="49" t="s">
        <v>149</v>
      </c>
      <c r="C1" s="48" t="s">
        <v>150</v>
      </c>
    </row>
    <row r="2" spans="1:11">
      <c r="C2" t="s">
        <v>151</v>
      </c>
    </row>
    <row r="4" spans="1:11">
      <c r="B4" s="49" t="s">
        <v>152</v>
      </c>
      <c r="C4" s="48" t="s">
        <v>153</v>
      </c>
    </row>
    <row r="5" spans="1:11">
      <c r="C5" t="s">
        <v>377</v>
      </c>
    </row>
    <row r="6" spans="1:11">
      <c r="C6" t="s">
        <v>378</v>
      </c>
    </row>
    <row r="7" spans="1:11">
      <c r="C7" t="s">
        <v>147</v>
      </c>
    </row>
    <row r="10" spans="1:11" ht="14.25" thickBot="1">
      <c r="B10" t="s">
        <v>376</v>
      </c>
    </row>
    <row r="11" spans="1:11">
      <c r="B11" t="s">
        <v>117</v>
      </c>
      <c r="C11" s="51" t="s">
        <v>525</v>
      </c>
      <c r="E11" s="49" t="s">
        <v>154</v>
      </c>
      <c r="F11" s="48" t="s">
        <v>155</v>
      </c>
    </row>
    <row r="12" spans="1:11" ht="14.25" thickBot="1">
      <c r="B12" t="s">
        <v>118</v>
      </c>
      <c r="C12" s="52" t="s">
        <v>203</v>
      </c>
    </row>
    <row r="13" spans="1:11" ht="14.25" thickBot="1">
      <c r="B13" t="s">
        <v>119</v>
      </c>
      <c r="C13" s="52" t="s">
        <v>204</v>
      </c>
      <c r="E13" t="s">
        <v>17</v>
      </c>
      <c r="G13" s="257" t="s">
        <v>160</v>
      </c>
      <c r="H13" s="258"/>
      <c r="I13" s="258"/>
      <c r="J13" s="258"/>
      <c r="K13" s="259"/>
    </row>
    <row r="14" spans="1:11" ht="14.25" thickBot="1">
      <c r="B14" t="s">
        <v>120</v>
      </c>
      <c r="C14" s="52" t="s">
        <v>205</v>
      </c>
      <c r="E14" t="s">
        <v>523</v>
      </c>
    </row>
    <row r="15" spans="1:11" ht="14.25" thickBot="1">
      <c r="B15" t="s">
        <v>121</v>
      </c>
      <c r="C15" s="52" t="s">
        <v>206</v>
      </c>
      <c r="E15" t="s">
        <v>30</v>
      </c>
      <c r="G15" s="257" t="s">
        <v>161</v>
      </c>
      <c r="H15" s="258"/>
      <c r="I15" s="258"/>
      <c r="J15" s="258"/>
      <c r="K15" s="259"/>
    </row>
    <row r="16" spans="1:11" ht="14.25" thickBot="1">
      <c r="B16" t="s">
        <v>122</v>
      </c>
      <c r="C16" s="52" t="s">
        <v>207</v>
      </c>
    </row>
    <row r="17" spans="2:13" ht="14.25" thickBot="1">
      <c r="B17" t="s">
        <v>123</v>
      </c>
      <c r="C17" s="52" t="s">
        <v>208</v>
      </c>
      <c r="E17" t="s">
        <v>156</v>
      </c>
      <c r="G17" s="260">
        <v>44562</v>
      </c>
      <c r="H17" s="261"/>
      <c r="I17" s="261"/>
      <c r="J17" s="261"/>
      <c r="K17" s="262"/>
    </row>
    <row r="18" spans="2:13">
      <c r="B18" t="s">
        <v>124</v>
      </c>
      <c r="C18" s="52" t="s">
        <v>209</v>
      </c>
      <c r="G18" t="s">
        <v>418</v>
      </c>
    </row>
    <row r="19" spans="2:13" ht="14.25" thickBot="1">
      <c r="B19" t="s">
        <v>125</v>
      </c>
      <c r="C19" s="52" t="s">
        <v>210</v>
      </c>
    </row>
    <row r="20" spans="2:13" ht="14.25" thickBot="1">
      <c r="B20" t="s">
        <v>126</v>
      </c>
      <c r="C20" s="52" t="s">
        <v>211</v>
      </c>
      <c r="E20" t="s">
        <v>157</v>
      </c>
      <c r="G20" s="260">
        <v>44563</v>
      </c>
      <c r="H20" s="261"/>
      <c r="I20" s="261"/>
      <c r="J20" s="261"/>
      <c r="K20" s="262"/>
    </row>
    <row r="21" spans="2:13">
      <c r="B21" t="s">
        <v>127</v>
      </c>
      <c r="C21" s="52" t="s">
        <v>212</v>
      </c>
      <c r="G21" t="s">
        <v>419</v>
      </c>
    </row>
    <row r="22" spans="2:13" ht="14.25" thickBot="1">
      <c r="B22" t="s">
        <v>128</v>
      </c>
      <c r="C22" s="52" t="s">
        <v>213</v>
      </c>
      <c r="M22" t="s">
        <v>409</v>
      </c>
    </row>
    <row r="23" spans="2:13" ht="14.25" thickBot="1">
      <c r="B23" t="s">
        <v>129</v>
      </c>
      <c r="C23" s="52" t="s">
        <v>214</v>
      </c>
      <c r="E23" t="s">
        <v>158</v>
      </c>
      <c r="G23" s="257" t="s">
        <v>163</v>
      </c>
      <c r="H23" s="258"/>
      <c r="I23" s="258"/>
      <c r="J23" s="258"/>
      <c r="K23" s="259"/>
      <c r="M23" s="166"/>
    </row>
    <row r="24" spans="2:13" ht="14.25" thickBot="1">
      <c r="B24" t="s">
        <v>130</v>
      </c>
      <c r="C24" s="52" t="s">
        <v>215</v>
      </c>
      <c r="E24" t="s">
        <v>490</v>
      </c>
      <c r="G24" s="254">
        <v>123456789</v>
      </c>
      <c r="H24" s="255"/>
      <c r="I24" s="255"/>
      <c r="J24" s="255"/>
      <c r="K24" s="256"/>
      <c r="M24" t="s">
        <v>489</v>
      </c>
    </row>
    <row r="25" spans="2:13" ht="14.25" thickBot="1">
      <c r="B25" t="s">
        <v>131</v>
      </c>
      <c r="C25" s="52" t="s">
        <v>216</v>
      </c>
      <c r="E25" t="s">
        <v>488</v>
      </c>
    </row>
    <row r="26" spans="2:13" ht="14.25" thickBot="1">
      <c r="B26" t="s">
        <v>132</v>
      </c>
      <c r="C26" s="52" t="s">
        <v>217</v>
      </c>
      <c r="E26" s="54" t="s">
        <v>379</v>
      </c>
      <c r="F26" t="s">
        <v>159</v>
      </c>
      <c r="G26" s="257" t="s">
        <v>162</v>
      </c>
      <c r="H26" s="258"/>
      <c r="I26" s="258"/>
      <c r="J26" s="258"/>
      <c r="K26" s="259"/>
      <c r="M26" s="166" t="s">
        <v>410</v>
      </c>
    </row>
    <row r="27" spans="2:13" ht="14.25" thickBot="1">
      <c r="B27" t="s">
        <v>133</v>
      </c>
      <c r="C27" s="52" t="s">
        <v>218</v>
      </c>
      <c r="E27" t="s">
        <v>490</v>
      </c>
      <c r="G27" s="254">
        <v>987654321</v>
      </c>
      <c r="H27" s="255"/>
      <c r="I27" s="255"/>
      <c r="J27" s="255"/>
      <c r="K27" s="256"/>
      <c r="M27" t="s">
        <v>489</v>
      </c>
    </row>
    <row r="28" spans="2:13">
      <c r="B28" t="s">
        <v>134</v>
      </c>
      <c r="C28" s="52" t="s">
        <v>219</v>
      </c>
    </row>
    <row r="29" spans="2:13">
      <c r="B29" t="s">
        <v>135</v>
      </c>
      <c r="C29" s="52" t="s">
        <v>220</v>
      </c>
    </row>
    <row r="30" spans="2:13">
      <c r="B30" t="s">
        <v>136</v>
      </c>
      <c r="C30" s="52" t="s">
        <v>221</v>
      </c>
      <c r="E30" s="49" t="s">
        <v>202</v>
      </c>
      <c r="F30" s="48" t="s">
        <v>414</v>
      </c>
    </row>
    <row r="31" spans="2:13">
      <c r="B31" t="s">
        <v>137</v>
      </c>
      <c r="C31" s="52" t="s">
        <v>222</v>
      </c>
      <c r="F31" t="s">
        <v>372</v>
      </c>
    </row>
    <row r="32" spans="2:13">
      <c r="B32" t="s">
        <v>138</v>
      </c>
      <c r="C32" s="52" t="s">
        <v>224</v>
      </c>
      <c r="F32" t="s">
        <v>364</v>
      </c>
    </row>
    <row r="33" spans="2:8">
      <c r="B33" t="s">
        <v>139</v>
      </c>
      <c r="C33" s="52" t="s">
        <v>223</v>
      </c>
      <c r="G33" t="s">
        <v>365</v>
      </c>
      <c r="H33" t="s">
        <v>366</v>
      </c>
    </row>
    <row r="34" spans="2:8">
      <c r="B34" t="s">
        <v>140</v>
      </c>
      <c r="C34" s="52" t="s">
        <v>225</v>
      </c>
      <c r="G34" t="s">
        <v>367</v>
      </c>
      <c r="H34" t="s">
        <v>369</v>
      </c>
    </row>
    <row r="35" spans="2:8">
      <c r="B35" t="s">
        <v>141</v>
      </c>
      <c r="C35" s="52" t="s">
        <v>226</v>
      </c>
      <c r="G35" t="s">
        <v>368</v>
      </c>
      <c r="H35" t="s">
        <v>370</v>
      </c>
    </row>
    <row r="36" spans="2:8">
      <c r="B36" t="s">
        <v>142</v>
      </c>
      <c r="C36" s="52" t="s">
        <v>227</v>
      </c>
      <c r="F36" t="s">
        <v>374</v>
      </c>
    </row>
    <row r="37" spans="2:8">
      <c r="B37" t="s">
        <v>143</v>
      </c>
      <c r="C37" s="52" t="s">
        <v>228</v>
      </c>
    </row>
    <row r="38" spans="2:8">
      <c r="B38" t="s">
        <v>144</v>
      </c>
      <c r="C38" s="52" t="s">
        <v>229</v>
      </c>
    </row>
    <row r="39" spans="2:8">
      <c r="B39" t="s">
        <v>145</v>
      </c>
      <c r="C39" s="52" t="s">
        <v>230</v>
      </c>
      <c r="E39" s="49" t="s">
        <v>371</v>
      </c>
      <c r="F39" s="48" t="s">
        <v>415</v>
      </c>
    </row>
    <row r="40" spans="2:8" ht="14.25" thickBot="1">
      <c r="B40" t="s">
        <v>146</v>
      </c>
      <c r="C40" s="53" t="s">
        <v>231</v>
      </c>
      <c r="F40" t="s">
        <v>373</v>
      </c>
    </row>
    <row r="41" spans="2:8">
      <c r="F41" t="s">
        <v>364</v>
      </c>
    </row>
    <row r="42" spans="2:8">
      <c r="G42" t="s">
        <v>365</v>
      </c>
      <c r="H42" t="s">
        <v>366</v>
      </c>
    </row>
    <row r="43" spans="2:8">
      <c r="G43" t="s">
        <v>367</v>
      </c>
      <c r="H43" t="s">
        <v>369</v>
      </c>
    </row>
    <row r="44" spans="2:8">
      <c r="G44" t="s">
        <v>368</v>
      </c>
      <c r="H44" t="s">
        <v>370</v>
      </c>
    </row>
    <row r="45" spans="2:8">
      <c r="F45" t="s">
        <v>375</v>
      </c>
    </row>
    <row r="101" spans="1:1">
      <c r="A101" s="45" t="str">
        <f>基本データ!A11</f>
        <v>白井　一郎</v>
      </c>
    </row>
    <row r="102" spans="1:1">
      <c r="A102" s="46" t="str">
        <f>基本データ!A12</f>
        <v>白井　次郎</v>
      </c>
    </row>
    <row r="103" spans="1:1">
      <c r="A103" s="46" t="str">
        <f>基本データ!A13</f>
        <v>白井　三郎</v>
      </c>
    </row>
    <row r="104" spans="1:1">
      <c r="A104" s="46" t="str">
        <f>基本データ!A14</f>
        <v>白井　四郎</v>
      </c>
    </row>
    <row r="105" spans="1:1">
      <c r="A105" s="46" t="str">
        <f>基本データ!A15</f>
        <v>白井　五郎</v>
      </c>
    </row>
    <row r="106" spans="1:1">
      <c r="A106" s="46" t="str">
        <f>基本データ!A16</f>
        <v>白井　六郎</v>
      </c>
    </row>
    <row r="107" spans="1:1">
      <c r="A107" s="46" t="str">
        <f>基本データ!A17</f>
        <v>白井　七郎</v>
      </c>
    </row>
    <row r="108" spans="1:1">
      <c r="A108" s="46" t="str">
        <f>基本データ!A18</f>
        <v>白井　八郎</v>
      </c>
    </row>
    <row r="109" spans="1:1">
      <c r="A109" s="46" t="str">
        <f>基本データ!A19</f>
        <v>白井　九郎</v>
      </c>
    </row>
    <row r="110" spans="1:1">
      <c r="A110" s="46" t="str">
        <f>基本データ!A20</f>
        <v>白井　十郎</v>
      </c>
    </row>
    <row r="111" spans="1:1">
      <c r="A111" s="46" t="str">
        <f>基本データ!A21</f>
        <v>青柳　一郎</v>
      </c>
    </row>
    <row r="112" spans="1:1">
      <c r="A112" s="46" t="str">
        <f>基本データ!A22</f>
        <v>青柳　次郎</v>
      </c>
    </row>
    <row r="113" spans="1:1">
      <c r="A113" s="46" t="str">
        <f>基本データ!A23</f>
        <v>青柳　三郎</v>
      </c>
    </row>
    <row r="114" spans="1:1">
      <c r="A114" s="46" t="str">
        <f>基本データ!A24</f>
        <v>青柳　四郎</v>
      </c>
    </row>
    <row r="115" spans="1:1">
      <c r="A115" s="46" t="str">
        <f>基本データ!A25</f>
        <v>青柳　五郎</v>
      </c>
    </row>
    <row r="116" spans="1:1">
      <c r="A116" s="46" t="str">
        <f>基本データ!A26</f>
        <v>青柳　六郎</v>
      </c>
    </row>
    <row r="117" spans="1:1">
      <c r="A117" s="46" t="str">
        <f>基本データ!A27</f>
        <v>青柳　七郎</v>
      </c>
    </row>
    <row r="118" spans="1:1">
      <c r="A118" s="46" t="str">
        <f>基本データ!A28</f>
        <v>青柳　八郎</v>
      </c>
    </row>
    <row r="119" spans="1:1">
      <c r="A119" s="46" t="str">
        <f>基本データ!A29</f>
        <v>青柳　九郎</v>
      </c>
    </row>
    <row r="120" spans="1:1">
      <c r="A120" s="46" t="str">
        <f>基本データ!A30</f>
        <v>青柳　十郎</v>
      </c>
    </row>
    <row r="121" spans="1:1">
      <c r="A121" s="46" t="str">
        <f>基本データ!A31</f>
        <v>白井　一平</v>
      </c>
    </row>
    <row r="122" spans="1:1">
      <c r="A122" s="46" t="str">
        <f>基本データ!A32</f>
        <v>白井　仁平</v>
      </c>
    </row>
    <row r="123" spans="1:1">
      <c r="A123" s="46" t="str">
        <f>基本データ!A33</f>
        <v>白井　三瓶</v>
      </c>
    </row>
    <row r="124" spans="1:1">
      <c r="A124" s="46" t="str">
        <f>基本データ!A34</f>
        <v>白井　与平</v>
      </c>
    </row>
    <row r="125" spans="1:1">
      <c r="A125" s="46" t="str">
        <f>基本データ!A35</f>
        <v>白井　五平</v>
      </c>
    </row>
    <row r="126" spans="1:1">
      <c r="A126" s="46" t="str">
        <f>基本データ!A36</f>
        <v>白井　六平</v>
      </c>
    </row>
    <row r="127" spans="1:1">
      <c r="A127" s="46" t="str">
        <f>基本データ!A37</f>
        <v>白井　七平</v>
      </c>
    </row>
    <row r="128" spans="1:1">
      <c r="A128" s="46" t="str">
        <f>基本データ!A38</f>
        <v>白井　八平</v>
      </c>
    </row>
    <row r="129" spans="1:1">
      <c r="A129" s="46" t="str">
        <f>基本データ!A39</f>
        <v>白井　九平</v>
      </c>
    </row>
    <row r="130" spans="1:1">
      <c r="A130" s="46" t="str">
        <f>基本データ!A40</f>
        <v>白井　十平</v>
      </c>
    </row>
    <row r="131" spans="1:1">
      <c r="A131" s="46">
        <f>基本データ!A41</f>
        <v>0</v>
      </c>
    </row>
    <row r="132" spans="1:1">
      <c r="A132" s="46">
        <f>基本データ!A42</f>
        <v>0</v>
      </c>
    </row>
    <row r="133" spans="1:1">
      <c r="A133" s="46">
        <f>基本データ!A43</f>
        <v>0</v>
      </c>
    </row>
    <row r="134" spans="1:1">
      <c r="A134" s="46">
        <f>基本データ!A44</f>
        <v>0</v>
      </c>
    </row>
    <row r="135" spans="1:1">
      <c r="A135" s="46">
        <f>基本データ!A45</f>
        <v>0</v>
      </c>
    </row>
    <row r="136" spans="1:1">
      <c r="A136" s="46">
        <f>基本データ!A46</f>
        <v>0</v>
      </c>
    </row>
    <row r="137" spans="1:1">
      <c r="A137" s="46">
        <f>基本データ!A47</f>
        <v>0</v>
      </c>
    </row>
    <row r="138" spans="1:1">
      <c r="A138" s="46">
        <f>基本データ!A48</f>
        <v>0</v>
      </c>
    </row>
    <row r="139" spans="1:1">
      <c r="A139" s="46">
        <f>基本データ!A49</f>
        <v>0</v>
      </c>
    </row>
    <row r="140" spans="1:1">
      <c r="A140" s="46">
        <f>基本データ!A50</f>
        <v>0</v>
      </c>
    </row>
    <row r="141" spans="1:1">
      <c r="A141" s="46">
        <f>基本データ!A51</f>
        <v>0</v>
      </c>
    </row>
    <row r="142" spans="1:1">
      <c r="A142" s="46">
        <f>基本データ!A52</f>
        <v>0</v>
      </c>
    </row>
    <row r="143" spans="1:1">
      <c r="A143" s="46">
        <f>基本データ!A53</f>
        <v>0</v>
      </c>
    </row>
    <row r="144" spans="1:1">
      <c r="A144" s="46">
        <f>基本データ!A54</f>
        <v>0</v>
      </c>
    </row>
    <row r="145" spans="1:1">
      <c r="A145" s="46">
        <f>基本データ!A55</f>
        <v>0</v>
      </c>
    </row>
    <row r="146" spans="1:1">
      <c r="A146" s="46">
        <f>基本データ!A56</f>
        <v>0</v>
      </c>
    </row>
    <row r="147" spans="1:1">
      <c r="A147" s="46">
        <f>基本データ!A57</f>
        <v>0</v>
      </c>
    </row>
    <row r="148" spans="1:1">
      <c r="A148" s="46">
        <f>基本データ!A58</f>
        <v>0</v>
      </c>
    </row>
    <row r="149" spans="1:1">
      <c r="A149" s="46">
        <f>基本データ!A59</f>
        <v>0</v>
      </c>
    </row>
    <row r="150" spans="1:1">
      <c r="A150" s="46">
        <f>基本データ!A60</f>
        <v>0</v>
      </c>
    </row>
    <row r="151" spans="1:1">
      <c r="A151" s="46">
        <f>基本データ!A61</f>
        <v>0</v>
      </c>
    </row>
    <row r="152" spans="1:1">
      <c r="A152" s="46">
        <f>基本データ!A62</f>
        <v>0</v>
      </c>
    </row>
    <row r="153" spans="1:1">
      <c r="A153" s="46">
        <f>基本データ!A63</f>
        <v>0</v>
      </c>
    </row>
    <row r="154" spans="1:1">
      <c r="A154" s="46">
        <f>基本データ!A64</f>
        <v>0</v>
      </c>
    </row>
    <row r="155" spans="1:1">
      <c r="A155" s="46">
        <f>基本データ!A65</f>
        <v>0</v>
      </c>
    </row>
    <row r="156" spans="1:1">
      <c r="A156" s="46">
        <f>基本データ!A66</f>
        <v>0</v>
      </c>
    </row>
    <row r="157" spans="1:1">
      <c r="A157" s="46">
        <f>基本データ!A67</f>
        <v>0</v>
      </c>
    </row>
    <row r="158" spans="1:1">
      <c r="A158" s="46">
        <f>基本データ!A68</f>
        <v>0</v>
      </c>
    </row>
    <row r="159" spans="1:1">
      <c r="A159" s="46">
        <f>基本データ!A69</f>
        <v>0</v>
      </c>
    </row>
    <row r="160" spans="1:1">
      <c r="A160" s="46">
        <f>基本データ!A70</f>
        <v>0</v>
      </c>
    </row>
    <row r="161" spans="1:1">
      <c r="A161" s="46">
        <f>基本データ!A71</f>
        <v>0</v>
      </c>
    </row>
    <row r="162" spans="1:1">
      <c r="A162" s="46">
        <f>基本データ!A72</f>
        <v>0</v>
      </c>
    </row>
    <row r="163" spans="1:1">
      <c r="A163" s="46">
        <f>基本データ!A73</f>
        <v>0</v>
      </c>
    </row>
    <row r="164" spans="1:1">
      <c r="A164" s="46">
        <f>基本データ!A74</f>
        <v>0</v>
      </c>
    </row>
    <row r="165" spans="1:1">
      <c r="A165" s="46">
        <f>基本データ!A75</f>
        <v>0</v>
      </c>
    </row>
    <row r="166" spans="1:1">
      <c r="A166" s="46">
        <f>基本データ!A76</f>
        <v>0</v>
      </c>
    </row>
    <row r="167" spans="1:1">
      <c r="A167" s="46">
        <f>基本データ!A77</f>
        <v>0</v>
      </c>
    </row>
    <row r="168" spans="1:1">
      <c r="A168" s="46">
        <f>基本データ!A78</f>
        <v>0</v>
      </c>
    </row>
    <row r="169" spans="1:1">
      <c r="A169" s="46">
        <f>基本データ!A79</f>
        <v>0</v>
      </c>
    </row>
    <row r="170" spans="1:1">
      <c r="A170" s="46">
        <f>基本データ!A80</f>
        <v>0</v>
      </c>
    </row>
    <row r="171" spans="1:1">
      <c r="A171" s="46">
        <f>基本データ!A81</f>
        <v>0</v>
      </c>
    </row>
    <row r="172" spans="1:1">
      <c r="A172" s="46">
        <f>基本データ!A82</f>
        <v>0</v>
      </c>
    </row>
    <row r="173" spans="1:1">
      <c r="A173" s="46">
        <f>基本データ!A83</f>
        <v>0</v>
      </c>
    </row>
    <row r="174" spans="1:1">
      <c r="A174" s="46">
        <f>基本データ!A84</f>
        <v>0</v>
      </c>
    </row>
    <row r="175" spans="1:1">
      <c r="A175" s="46">
        <f>基本データ!A85</f>
        <v>0</v>
      </c>
    </row>
    <row r="176" spans="1:1">
      <c r="A176" s="46">
        <f>基本データ!A86</f>
        <v>0</v>
      </c>
    </row>
    <row r="177" spans="1:1">
      <c r="A177" s="46">
        <f>基本データ!A87</f>
        <v>0</v>
      </c>
    </row>
    <row r="178" spans="1:1">
      <c r="A178" s="46">
        <f>基本データ!A88</f>
        <v>0</v>
      </c>
    </row>
    <row r="179" spans="1:1">
      <c r="A179" s="46">
        <f>基本データ!A89</f>
        <v>0</v>
      </c>
    </row>
    <row r="180" spans="1:1">
      <c r="A180" s="46">
        <f>基本データ!A90</f>
        <v>0</v>
      </c>
    </row>
    <row r="181" spans="1:1">
      <c r="A181" s="46">
        <f>基本データ!A91</f>
        <v>0</v>
      </c>
    </row>
    <row r="182" spans="1:1">
      <c r="A182" s="46">
        <f>基本データ!A92</f>
        <v>0</v>
      </c>
    </row>
    <row r="183" spans="1:1">
      <c r="A183" s="46">
        <f>基本データ!A93</f>
        <v>0</v>
      </c>
    </row>
    <row r="184" spans="1:1">
      <c r="A184" s="46">
        <f>基本データ!A94</f>
        <v>0</v>
      </c>
    </row>
    <row r="185" spans="1:1">
      <c r="A185" s="46">
        <f>基本データ!A95</f>
        <v>0</v>
      </c>
    </row>
    <row r="186" spans="1:1">
      <c r="A186" s="46">
        <f>基本データ!A96</f>
        <v>0</v>
      </c>
    </row>
    <row r="187" spans="1:1">
      <c r="A187" s="46">
        <f>基本データ!A97</f>
        <v>0</v>
      </c>
    </row>
    <row r="188" spans="1:1">
      <c r="A188" s="46">
        <f>基本データ!A98</f>
        <v>0</v>
      </c>
    </row>
    <row r="189" spans="1:1">
      <c r="A189" s="46">
        <f>基本データ!A99</f>
        <v>0</v>
      </c>
    </row>
    <row r="190" spans="1:1">
      <c r="A190" s="46">
        <f>基本データ!A100</f>
        <v>0</v>
      </c>
    </row>
    <row r="191" spans="1:1">
      <c r="A191" s="46">
        <f>基本データ!A101</f>
        <v>0</v>
      </c>
    </row>
    <row r="192" spans="1:1">
      <c r="A192" s="46">
        <f>基本データ!A102</f>
        <v>0</v>
      </c>
    </row>
    <row r="193" spans="1:1">
      <c r="A193" s="46">
        <f>基本データ!A103</f>
        <v>0</v>
      </c>
    </row>
    <row r="194" spans="1:1">
      <c r="A194" s="46">
        <f>基本データ!A104</f>
        <v>0</v>
      </c>
    </row>
    <row r="195" spans="1:1">
      <c r="A195" s="46">
        <f>基本データ!A105</f>
        <v>0</v>
      </c>
    </row>
    <row r="196" spans="1:1">
      <c r="A196" s="46">
        <f>基本データ!A106</f>
        <v>0</v>
      </c>
    </row>
    <row r="197" spans="1:1">
      <c r="A197" s="46">
        <f>基本データ!A107</f>
        <v>0</v>
      </c>
    </row>
    <row r="198" spans="1:1">
      <c r="A198" s="46">
        <f>基本データ!A108</f>
        <v>0</v>
      </c>
    </row>
    <row r="199" spans="1:1">
      <c r="A199" s="46">
        <f>基本データ!A109</f>
        <v>0</v>
      </c>
    </row>
    <row r="200" spans="1:1">
      <c r="A200" s="47">
        <f>基本データ!A110</f>
        <v>0</v>
      </c>
    </row>
  </sheetData>
  <sheetProtection algorithmName="SHA-512" hashValue="CrY9sacC8UYrmUipkqGEGRfEpuOgaspUOOtQ8qodmZUzcGS2uyqa5TJHhrOtx1kzIHHquJf43Ed7UetYyBoLjw==" saltValue="r7Xx7vOL9fpeuYxuIhAz9w==" spinCount="100000" sheet="1" selectLockedCells="1"/>
  <mergeCells count="8">
    <mergeCell ref="G27:K27"/>
    <mergeCell ref="G26:K26"/>
    <mergeCell ref="G13:K13"/>
    <mergeCell ref="G15:K15"/>
    <mergeCell ref="G17:K17"/>
    <mergeCell ref="G20:K20"/>
    <mergeCell ref="G23:K23"/>
    <mergeCell ref="G24:K24"/>
  </mergeCells>
  <phoneticPr fontId="3"/>
  <dataValidations count="3">
    <dataValidation type="list" allowBlank="1" showInputMessage="1" showErrorMessage="1" sqref="C11:C40" xr:uid="{00000000-0002-0000-0100-000000000000}">
      <formula1>$A$101:$A$200</formula1>
    </dataValidation>
    <dataValidation type="list" allowBlank="1" showInputMessage="1" showErrorMessage="1" sqref="E26" xr:uid="{00000000-0002-0000-0100-000001000000}">
      <formula1>"一,二,三,四,五"</formula1>
    </dataValidation>
    <dataValidation type="list" allowBlank="1" showInputMessage="1" showErrorMessage="1" error="有　または　無　を選んでください" sqref="M26 M23" xr:uid="{00000000-0002-0000-0100-000002000000}">
      <formula1>"有,無,"</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J256"/>
  <sheetViews>
    <sheetView showZeros="0" view="pageBreakPreview" zoomScaleNormal="65" zoomScaleSheetLayoutView="100" workbookViewId="0"/>
  </sheetViews>
  <sheetFormatPr defaultColWidth="9.125" defaultRowHeight="13.5"/>
  <cols>
    <col min="1" max="1" width="3.625" style="55" customWidth="1"/>
    <col min="2" max="2" width="3.5" style="55" customWidth="1"/>
    <col min="3" max="3" width="5.625" style="55" customWidth="1"/>
    <col min="4" max="4" width="6.875" style="55" customWidth="1"/>
    <col min="5" max="5" width="2.625" style="55" customWidth="1"/>
    <col min="6" max="7" width="5.25" style="55" customWidth="1"/>
    <col min="8" max="8" width="3.625" style="55" customWidth="1"/>
    <col min="9" max="9" width="10.125" style="55" customWidth="1"/>
    <col min="10" max="10" width="13.75" style="55" customWidth="1"/>
    <col min="11" max="11" width="23.25" style="55" customWidth="1"/>
    <col min="12" max="12" width="4.25" style="55" customWidth="1"/>
    <col min="13" max="13" width="1.625" style="55" customWidth="1"/>
    <col min="14" max="14" width="7.5" style="55" customWidth="1"/>
    <col min="15" max="15" width="6" style="55" customWidth="1"/>
    <col min="16" max="16" width="5" style="55" customWidth="1"/>
    <col min="17" max="17" width="2.5" style="55" customWidth="1"/>
    <col min="18" max="18" width="5" style="55" customWidth="1"/>
    <col min="19" max="19" width="4.5" style="55" customWidth="1"/>
    <col min="20" max="20" width="8" style="55" customWidth="1"/>
    <col min="21" max="21" width="4.5" style="55" customWidth="1"/>
    <col min="22" max="22" width="6.75" style="55" customWidth="1"/>
    <col min="23" max="23" width="5.625" style="55" customWidth="1"/>
    <col min="24" max="24" width="2" style="55" customWidth="1"/>
    <col min="25" max="25" width="3" style="55" customWidth="1"/>
    <col min="26" max="26" width="5" style="55" customWidth="1"/>
    <col min="27" max="27" width="6.25" style="55" customWidth="1"/>
    <col min="28" max="28" width="7.875" style="55" customWidth="1"/>
    <col min="29" max="29" width="4.125" style="55" customWidth="1"/>
    <col min="30" max="30" width="8" style="55" customWidth="1"/>
    <col min="31" max="31" width="4.5" style="55" customWidth="1"/>
    <col min="32" max="33" width="9.125" style="150"/>
    <col min="34" max="34" width="6.625" style="150" customWidth="1"/>
    <col min="35" max="16384" width="9.125" style="150"/>
  </cols>
  <sheetData>
    <row r="1" spans="1:34" ht="18.75" customHeight="1"/>
    <row r="2" spans="1:34" ht="13.5" customHeight="1">
      <c r="A2" s="362" t="s">
        <v>24</v>
      </c>
      <c r="B2" s="363"/>
      <c r="C2" s="363"/>
      <c r="D2" s="364"/>
      <c r="E2" s="56"/>
      <c r="F2" s="56"/>
      <c r="G2" s="56"/>
      <c r="I2" s="57"/>
      <c r="J2" s="365" t="s">
        <v>26</v>
      </c>
      <c r="K2" s="366"/>
      <c r="L2" s="366"/>
      <c r="M2" s="366"/>
      <c r="N2" s="366"/>
      <c r="O2" s="57"/>
      <c r="P2" s="57"/>
      <c r="Q2" s="57"/>
      <c r="R2" s="56"/>
      <c r="S2" s="56"/>
      <c r="T2" s="56"/>
      <c r="U2" s="56"/>
      <c r="V2" s="56"/>
      <c r="W2" s="56"/>
      <c r="X2" s="56"/>
      <c r="Y2" s="56"/>
      <c r="Z2" s="56"/>
      <c r="AA2" s="56"/>
      <c r="AB2" s="56"/>
      <c r="AC2" s="56"/>
      <c r="AD2" s="56"/>
      <c r="AE2" s="56"/>
    </row>
    <row r="3" spans="1:34">
      <c r="B3" s="56"/>
      <c r="C3" s="56"/>
      <c r="D3" s="56"/>
      <c r="E3" s="56"/>
      <c r="F3" s="56"/>
      <c r="G3" s="56"/>
      <c r="H3" s="57"/>
      <c r="I3" s="57"/>
      <c r="J3" s="366"/>
      <c r="K3" s="366"/>
      <c r="L3" s="366"/>
      <c r="M3" s="366"/>
      <c r="N3" s="366"/>
      <c r="O3" s="57"/>
      <c r="P3" s="57"/>
      <c r="Q3" s="57"/>
      <c r="R3" s="56"/>
      <c r="S3" s="56"/>
      <c r="T3" s="56"/>
      <c r="U3" s="56"/>
      <c r="V3" s="150"/>
      <c r="W3" s="150"/>
      <c r="X3" s="56"/>
      <c r="Y3" s="367" t="s">
        <v>27</v>
      </c>
      <c r="Z3" s="368"/>
      <c r="AA3" s="160"/>
      <c r="AB3" s="161"/>
      <c r="AC3" s="58"/>
      <c r="AD3" s="58"/>
      <c r="AE3" s="59"/>
    </row>
    <row r="4" spans="1:34">
      <c r="B4" s="56"/>
      <c r="C4" s="56"/>
      <c r="D4" s="369" t="str">
        <f>作業員の選択!$G$13</f>
        <v>越路中学校電気設備工事</v>
      </c>
      <c r="E4" s="370"/>
      <c r="F4" s="370"/>
      <c r="G4" s="370"/>
      <c r="H4" s="370"/>
      <c r="I4" s="370"/>
      <c r="J4" s="134" t="s">
        <v>416</v>
      </c>
      <c r="K4" s="372">
        <f ca="1">IF(作業員の選択!$G$17="",TODAY(),作業員の選択!$G$17)</f>
        <v>44562</v>
      </c>
      <c r="L4" s="372"/>
      <c r="M4" s="372"/>
      <c r="N4" s="56" t="s">
        <v>417</v>
      </c>
      <c r="O4" s="56"/>
      <c r="P4" s="56"/>
      <c r="V4" s="150"/>
      <c r="W4" s="150"/>
      <c r="X4" s="56"/>
      <c r="Y4" s="373" t="s">
        <v>28</v>
      </c>
      <c r="Z4" s="374"/>
      <c r="AA4" s="73"/>
      <c r="AB4" s="74"/>
      <c r="AC4" s="60"/>
      <c r="AD4" s="60"/>
      <c r="AE4" s="61"/>
    </row>
    <row r="5" spans="1:34" ht="13.5" customHeight="1">
      <c r="A5" s="375" t="s">
        <v>17</v>
      </c>
      <c r="B5" s="375"/>
      <c r="C5" s="375"/>
      <c r="D5" s="371"/>
      <c r="E5" s="371"/>
      <c r="F5" s="371"/>
      <c r="G5" s="371"/>
      <c r="H5" s="371"/>
      <c r="I5" s="371"/>
      <c r="J5" s="62"/>
      <c r="K5" s="376"/>
      <c r="L5" s="376"/>
      <c r="M5" s="376"/>
      <c r="N5" s="56"/>
      <c r="O5" s="56"/>
      <c r="P5" s="56"/>
      <c r="V5" s="56"/>
      <c r="W5" s="56"/>
      <c r="X5" s="56"/>
      <c r="Y5" s="56"/>
      <c r="Z5" s="56"/>
      <c r="AA5" s="56"/>
      <c r="AB5" s="56"/>
      <c r="AC5" s="56"/>
      <c r="AD5" s="56"/>
      <c r="AE5" s="56"/>
      <c r="AF5" s="397">
        <f>IF(作業員の選択!$G$20="","令和  年  月  日",作業員の選択!$G$20)</f>
        <v>44563</v>
      </c>
      <c r="AG5" s="397"/>
      <c r="AH5" s="397"/>
    </row>
    <row r="6" spans="1:34">
      <c r="B6" s="56"/>
      <c r="C6" s="56"/>
      <c r="D6" s="377" t="str">
        <f>作業員の選択!$G$15</f>
        <v>白井　太郎</v>
      </c>
      <c r="E6" s="377"/>
      <c r="F6" s="377"/>
      <c r="G6" s="379" t="s">
        <v>29</v>
      </c>
      <c r="H6" s="63"/>
      <c r="I6" s="150"/>
      <c r="J6" s="56"/>
      <c r="K6" s="56"/>
      <c r="L6" s="56"/>
      <c r="M6" s="56"/>
      <c r="N6" s="56"/>
      <c r="O6" s="398" t="s">
        <v>32</v>
      </c>
      <c r="P6" s="398"/>
      <c r="Q6" s="399" t="str">
        <f>作業員の選択!$G$23</f>
        <v>大手ゼネコン株式会社</v>
      </c>
      <c r="R6" s="399"/>
      <c r="S6" s="399"/>
      <c r="T6" s="399"/>
      <c r="U6" s="399"/>
      <c r="V6" s="56"/>
      <c r="W6" s="56"/>
      <c r="X6" s="56"/>
      <c r="Y6" s="56"/>
      <c r="Z6" s="56"/>
      <c r="AB6" s="134" t="s">
        <v>15</v>
      </c>
      <c r="AC6" s="65" t="str">
        <f>作業員の選択!$E$26</f>
        <v>二</v>
      </c>
      <c r="AD6" s="64" t="s">
        <v>164</v>
      </c>
      <c r="AE6" s="401" t="str">
        <f>作業員の選択!$G$26</f>
        <v>シライ電設株式会社</v>
      </c>
      <c r="AF6" s="401"/>
      <c r="AG6" s="401"/>
    </row>
    <row r="7" spans="1:34" ht="13.5" customHeight="1">
      <c r="A7" s="375" t="s">
        <v>30</v>
      </c>
      <c r="B7" s="375"/>
      <c r="C7" s="375"/>
      <c r="D7" s="378"/>
      <c r="E7" s="378"/>
      <c r="F7" s="378"/>
      <c r="G7" s="380"/>
      <c r="H7" s="150"/>
      <c r="I7" s="168" t="s">
        <v>31</v>
      </c>
      <c r="J7" s="56"/>
      <c r="K7" s="56"/>
      <c r="L7" s="56"/>
      <c r="O7" s="402" t="s">
        <v>34</v>
      </c>
      <c r="P7" s="402"/>
      <c r="Q7" s="400"/>
      <c r="R7" s="400"/>
      <c r="S7" s="400"/>
      <c r="T7" s="400"/>
      <c r="U7" s="400"/>
      <c r="V7" s="67" t="s">
        <v>35</v>
      </c>
      <c r="AC7" s="403" t="s">
        <v>36</v>
      </c>
      <c r="AD7" s="403"/>
      <c r="AE7" s="400"/>
      <c r="AF7" s="400"/>
      <c r="AG7" s="400"/>
      <c r="AH7" s="67" t="s">
        <v>35</v>
      </c>
    </row>
    <row r="8" spans="1:34" ht="13.5" customHeight="1">
      <c r="B8" s="56"/>
      <c r="C8" s="56"/>
      <c r="D8" s="56"/>
      <c r="E8" s="56"/>
      <c r="F8" s="56"/>
      <c r="G8" s="56"/>
      <c r="H8" s="56"/>
      <c r="I8" s="168" t="s">
        <v>33</v>
      </c>
      <c r="J8" s="56"/>
      <c r="K8" s="56"/>
      <c r="L8" s="56"/>
      <c r="U8" s="151" t="s">
        <v>391</v>
      </c>
      <c r="V8" s="152" t="str">
        <f>IF(作業員の選択!$M$23="","",IF(作業員の選択!$M$23="有","○",IF(作業員の選択!$M$23="無","")))</f>
        <v/>
      </c>
      <c r="W8" s="152" t="str">
        <f>IF(作業員の選択!$M$23="","",IF(作業員の選択!$M$23="有","",IF(作業員の選択!$M$23="無","○")))</f>
        <v/>
      </c>
      <c r="X8" s="55" t="s">
        <v>393</v>
      </c>
      <c r="AB8" s="135"/>
      <c r="AE8" s="151" t="s">
        <v>391</v>
      </c>
      <c r="AF8" s="152" t="str">
        <f>IF(作業員の選択!$M$26="","",IF(作業員の選択!$M$26="有","○",IF(作業員の選択!$M$26="無","")))</f>
        <v>○</v>
      </c>
      <c r="AG8" s="152" t="str">
        <f>IF(作業員の選択!$M$26="","",IF(作業員の選択!$M$26="有","",IF(作業員の選択!$M$26="無","○")))</f>
        <v/>
      </c>
      <c r="AH8" s="150" t="s">
        <v>392</v>
      </c>
    </row>
    <row r="9" spans="1:34">
      <c r="B9" s="56" t="s">
        <v>25</v>
      </c>
      <c r="C9" s="56"/>
      <c r="D9" s="56" t="s">
        <v>37</v>
      </c>
      <c r="E9" s="56"/>
      <c r="F9" s="56"/>
      <c r="G9" s="56"/>
      <c r="H9" s="56"/>
      <c r="I9" s="56"/>
      <c r="J9" s="56"/>
      <c r="K9" s="56"/>
      <c r="L9" s="56"/>
      <c r="M9" s="56"/>
      <c r="N9" s="56"/>
      <c r="O9" s="56"/>
      <c r="P9" s="56"/>
      <c r="Q9" s="56"/>
      <c r="R9" s="56"/>
      <c r="S9" s="56"/>
      <c r="T9" s="56"/>
      <c r="U9" s="56"/>
      <c r="V9" s="56"/>
      <c r="W9" s="56"/>
      <c r="X9" s="56"/>
      <c r="Y9" s="56"/>
      <c r="Z9" s="56"/>
      <c r="AA9" s="56"/>
      <c r="AB9" s="56"/>
      <c r="AC9" s="56"/>
      <c r="AD9" s="56"/>
      <c r="AE9" s="56"/>
    </row>
    <row r="10" spans="1:34" ht="13.5" customHeight="1">
      <c r="B10" s="428" t="s">
        <v>38</v>
      </c>
      <c r="C10" s="429" t="s">
        <v>39</v>
      </c>
      <c r="D10" s="430"/>
      <c r="E10" s="431"/>
      <c r="F10" s="455" t="s">
        <v>381</v>
      </c>
      <c r="G10" s="68"/>
      <c r="H10" s="416" t="s">
        <v>40</v>
      </c>
      <c r="I10" s="417"/>
      <c r="J10" s="432" t="s">
        <v>41</v>
      </c>
      <c r="K10" s="420" t="s">
        <v>42</v>
      </c>
      <c r="L10" s="422" t="s">
        <v>43</v>
      </c>
      <c r="M10" s="423"/>
      <c r="N10" s="423"/>
      <c r="O10" s="424"/>
      <c r="P10" s="404" t="s">
        <v>44</v>
      </c>
      <c r="Q10" s="434"/>
      <c r="R10" s="405"/>
      <c r="S10" s="69" t="s">
        <v>45</v>
      </c>
      <c r="T10" s="367" t="s">
        <v>46</v>
      </c>
      <c r="U10" s="368"/>
      <c r="V10" s="435" t="s">
        <v>47</v>
      </c>
      <c r="W10" s="436"/>
      <c r="X10" s="436"/>
      <c r="Y10" s="436"/>
      <c r="Z10" s="436"/>
      <c r="AA10" s="436"/>
      <c r="AB10" s="436"/>
      <c r="AC10" s="437"/>
      <c r="AD10" s="404" t="s">
        <v>48</v>
      </c>
      <c r="AE10" s="405"/>
      <c r="AF10" s="485" t="s">
        <v>394</v>
      </c>
      <c r="AG10" s="486"/>
      <c r="AH10" s="485" t="s">
        <v>413</v>
      </c>
    </row>
    <row r="11" spans="1:34" ht="13.5" customHeight="1">
      <c r="B11" s="284"/>
      <c r="C11" s="70"/>
      <c r="D11" s="71"/>
      <c r="E11" s="72"/>
      <c r="F11" s="456"/>
      <c r="G11" s="408" t="s">
        <v>380</v>
      </c>
      <c r="H11" s="418"/>
      <c r="I11" s="419"/>
      <c r="J11" s="433"/>
      <c r="K11" s="421"/>
      <c r="L11" s="425"/>
      <c r="M11" s="426"/>
      <c r="N11" s="426"/>
      <c r="O11" s="427"/>
      <c r="P11" s="406" t="s">
        <v>49</v>
      </c>
      <c r="Q11" s="409"/>
      <c r="R11" s="407"/>
      <c r="S11" s="298" t="s">
        <v>50</v>
      </c>
      <c r="T11" s="410" t="s">
        <v>51</v>
      </c>
      <c r="U11" s="411"/>
      <c r="V11" s="438"/>
      <c r="W11" s="439"/>
      <c r="X11" s="439"/>
      <c r="Y11" s="439"/>
      <c r="Z11" s="439"/>
      <c r="AA11" s="439"/>
      <c r="AB11" s="439"/>
      <c r="AC11" s="440"/>
      <c r="AD11" s="406"/>
      <c r="AE11" s="407"/>
      <c r="AF11" s="486"/>
      <c r="AG11" s="486"/>
      <c r="AH11" s="486"/>
    </row>
    <row r="12" spans="1:34" ht="13.5" customHeight="1">
      <c r="B12" s="408" t="s">
        <v>52</v>
      </c>
      <c r="C12" s="442" t="s">
        <v>53</v>
      </c>
      <c r="D12" s="443"/>
      <c r="E12" s="444"/>
      <c r="F12" s="456"/>
      <c r="G12" s="408"/>
      <c r="H12" s="418" t="s">
        <v>54</v>
      </c>
      <c r="I12" s="419"/>
      <c r="J12" s="433" t="s">
        <v>55</v>
      </c>
      <c r="K12" s="448" t="s">
        <v>56</v>
      </c>
      <c r="L12" s="449" t="s">
        <v>43</v>
      </c>
      <c r="M12" s="450"/>
      <c r="N12" s="450"/>
      <c r="O12" s="451"/>
      <c r="P12" s="412" t="s">
        <v>57</v>
      </c>
      <c r="Q12" s="413"/>
      <c r="R12" s="414"/>
      <c r="S12" s="298"/>
      <c r="T12" s="412" t="s">
        <v>58</v>
      </c>
      <c r="U12" s="414"/>
      <c r="V12" s="412" t="s">
        <v>59</v>
      </c>
      <c r="W12" s="414"/>
      <c r="X12" s="412" t="s">
        <v>60</v>
      </c>
      <c r="Y12" s="413"/>
      <c r="Z12" s="413"/>
      <c r="AA12" s="414"/>
      <c r="AB12" s="412" t="s">
        <v>61</v>
      </c>
      <c r="AC12" s="414"/>
      <c r="AD12" s="458" t="s">
        <v>62</v>
      </c>
      <c r="AE12" s="459"/>
      <c r="AF12" s="486"/>
      <c r="AG12" s="486"/>
      <c r="AH12" s="486"/>
    </row>
    <row r="13" spans="1:34" ht="13.5" customHeight="1">
      <c r="B13" s="441"/>
      <c r="C13" s="73"/>
      <c r="D13" s="74"/>
      <c r="E13" s="75"/>
      <c r="F13" s="457"/>
      <c r="G13" s="76"/>
      <c r="H13" s="445"/>
      <c r="I13" s="446"/>
      <c r="J13" s="447"/>
      <c r="K13" s="441"/>
      <c r="L13" s="452"/>
      <c r="M13" s="453"/>
      <c r="N13" s="453"/>
      <c r="O13" s="454"/>
      <c r="P13" s="373"/>
      <c r="Q13" s="415"/>
      <c r="R13" s="374"/>
      <c r="S13" s="77" t="s">
        <v>63</v>
      </c>
      <c r="T13" s="373"/>
      <c r="U13" s="374"/>
      <c r="V13" s="373" t="s">
        <v>64</v>
      </c>
      <c r="W13" s="374"/>
      <c r="X13" s="373"/>
      <c r="Y13" s="415"/>
      <c r="Z13" s="415"/>
      <c r="AA13" s="374"/>
      <c r="AB13" s="373"/>
      <c r="AC13" s="374"/>
      <c r="AD13" s="458" t="s">
        <v>65</v>
      </c>
      <c r="AE13" s="459"/>
      <c r="AF13" s="486"/>
      <c r="AG13" s="486"/>
      <c r="AH13" s="486"/>
    </row>
    <row r="14" spans="1:34" ht="9" customHeight="1">
      <c r="B14" s="78"/>
      <c r="C14" s="460" t="str">
        <f>IF(作業員の選択!$C$11="","",VLOOKUP(作業員の選択!$C$11,基本データ!$A$11:$AN$50,2,FALSE))</f>
        <v>しろい　いちろう</v>
      </c>
      <c r="D14" s="461"/>
      <c r="E14" s="462"/>
      <c r="F14" s="79"/>
      <c r="G14" s="296"/>
      <c r="H14" s="313">
        <f>IF(作業員の選択!$C$11="","　　年　月　日",VLOOKUP(作業員の選択!$C$11,基本データ!$A$11:$AQ$50,5,FALSE))</f>
        <v>29495</v>
      </c>
      <c r="I14" s="314"/>
      <c r="J14" s="357">
        <f>IF(作業員の選択!$C$11="","　　年　月　日",VLOOKUP(作業員の選択!$C$11,基本データ!$A$11:$AQ$50,4,FALSE))</f>
        <v>24853</v>
      </c>
      <c r="K14" s="180" t="str">
        <f>IF(作業員の選択!$C$11="","",VLOOKUP(作業員の選択!$C$11,基本データ!$A$11:$AN$50,6,FALSE))</f>
        <v>長岡市1-1</v>
      </c>
      <c r="L14" s="317" t="s">
        <v>43</v>
      </c>
      <c r="M14" s="318"/>
      <c r="N14" s="383" t="str">
        <f>IF(作業員の選択!$C$11="","",VLOOKUP(作業員の選択!$C$11,基本データ!$A$11:$AN$50,7,FALSE))</f>
        <v>0258-11-0001</v>
      </c>
      <c r="O14" s="384"/>
      <c r="P14" s="385">
        <f>IF(作業員の選択!$C$11="","",VLOOKUP(作業員の選択!$C$11,基本データ!$A$11:$AN$50,10,FALSE))</f>
        <v>44596</v>
      </c>
      <c r="Q14" s="386"/>
      <c r="R14" s="387"/>
      <c r="S14" s="80"/>
      <c r="T14" s="342">
        <f>IF(作業員の選択!$C$11="","",VLOOKUP(作業員の選択!$C$11,基本データ!$A$11:$AN$50,32,FALSE))</f>
        <v>44621</v>
      </c>
      <c r="U14" s="344"/>
      <c r="V14" s="288" t="str">
        <f>IF(作業員の選択!$C$11="","",VLOOKUP(作業員の選択!$C$11,基本データ!$A$11:$AN$50,14,FALSE))</f>
        <v>小型車両系建設機械</v>
      </c>
      <c r="W14" s="381"/>
      <c r="X14" s="288" t="str">
        <f>IF(作業員の選択!$C$11="","",VLOOKUP(作業員の選択!$C$11,基本データ!$A$11:$AN$50,20,FALSE))</f>
        <v>高所作業車(10m以上)</v>
      </c>
      <c r="Y14" s="382"/>
      <c r="Z14" s="382"/>
      <c r="AA14" s="289"/>
      <c r="AB14" s="288" t="str">
        <f>IF(作業員の選択!$C$11="","",VLOOKUP(作業員の選択!$C$11,基本データ!$A$11:$AN$50,26,FALSE))</f>
        <v>第1種電気工事士</v>
      </c>
      <c r="AC14" s="289"/>
      <c r="AD14" s="469" t="s">
        <v>66</v>
      </c>
      <c r="AE14" s="470"/>
      <c r="AF14" s="282" t="str">
        <f>IF(作業員の選択!$C$11="","",VLOOKUP(作業員の選択!$C$11,基本データ!$A$11:$AN$50,35,FALSE))</f>
        <v>健康保険組合</v>
      </c>
      <c r="AG14" s="282">
        <f>IF(作業員の選択!$C$11="","",VLOOKUP(作業員の選択!$C$11,基本データ!$A$11:$AN$50,36,FALSE))</f>
        <v>1</v>
      </c>
      <c r="AH14" s="263" t="str">
        <f>IF(作業員の選択!$C$11="","",IF(VLOOKUP(作業員の選択!$C$11,基本データ!$A$11:$AO$60,41,FALSE)="有","○",IF(VLOOKUP(作業員の選択!$C$11,基本データ!$A$11:$AO$60,41,FALSE)="","","")))</f>
        <v>○</v>
      </c>
    </row>
    <row r="15" spans="1:34" ht="9" customHeight="1">
      <c r="B15" s="139"/>
      <c r="C15" s="463"/>
      <c r="D15" s="464"/>
      <c r="E15" s="465"/>
      <c r="F15" s="140"/>
      <c r="G15" s="297"/>
      <c r="H15" s="309"/>
      <c r="I15" s="310"/>
      <c r="J15" s="358"/>
      <c r="K15" s="186"/>
      <c r="L15" s="170"/>
      <c r="M15" s="171"/>
      <c r="N15" s="172"/>
      <c r="O15" s="173"/>
      <c r="P15" s="388"/>
      <c r="Q15" s="389"/>
      <c r="R15" s="390"/>
      <c r="S15" s="145"/>
      <c r="T15" s="345" t="str">
        <f>IF(作業員の選択!$C$11="","",VLOOKUP(作業員の選択!$C$11,基本データ!$A$11:$AN$50,14,FALSE))</f>
        <v>小型車両系建設機械</v>
      </c>
      <c r="U15" s="347"/>
      <c r="V15" s="290" t="str">
        <f>IF(作業員の選択!$C$11="","",VLOOKUP(作業員の選択!$C$11,基本データ!$A$11:$AN$50,15,FALSE))</f>
        <v>職長訓練</v>
      </c>
      <c r="W15" s="291"/>
      <c r="X15" s="290" t="str">
        <f>IF(作業員の選択!$C$11="","",VLOOKUP(作業員の選択!$C$11,基本データ!$A$11:$AN$50,21,FALSE))</f>
        <v>玉掛作業者(1t以上)</v>
      </c>
      <c r="Y15" s="301"/>
      <c r="Z15" s="301"/>
      <c r="AA15" s="291"/>
      <c r="AB15" s="290" t="str">
        <f>IF(作業員の選択!$C$11="","",VLOOKUP(作業員の選択!$C$11,基本データ!$A$11:$AN$50,27,FALSE))</f>
        <v>1級電気施工管理</v>
      </c>
      <c r="AC15" s="291"/>
      <c r="AD15" s="471"/>
      <c r="AE15" s="472"/>
      <c r="AF15" s="283" t="str">
        <f>IF(作業員の選択!$C$11="","",VLOOKUP(作業員の選択!$C$11,基本データ!$A$11:$AN$50,25,FALSE))</f>
        <v>ショベルローダー(1t以上)</v>
      </c>
      <c r="AG15" s="283" t="str">
        <f>IF(作業員の選択!$C$11="","",VLOOKUP(作業員の選択!$C$11,基本データ!$A$11:$AN$50,25,FALSE))</f>
        <v>ショベルローダー(1t以上)</v>
      </c>
      <c r="AH15" s="264"/>
    </row>
    <row r="16" spans="1:34" ht="9" customHeight="1">
      <c r="B16" s="284">
        <v>1</v>
      </c>
      <c r="C16" s="273" t="str">
        <f>IF(作業員の選択!$C$11="","",VLOOKUP(作業員の選択!$C$11,基本データ!$A$11:$AN$50,1,FALSE))</f>
        <v>白井　一郎</v>
      </c>
      <c r="D16" s="274"/>
      <c r="E16" s="275"/>
      <c r="F16" s="299" t="str">
        <f>IF(作業員の選択!$C$11="","",VLOOKUP(作業員の選択!$C$11,基本データ!$A$11:$AN$50,3,FALSE))</f>
        <v>電工</v>
      </c>
      <c r="G16" s="297"/>
      <c r="H16" s="315"/>
      <c r="I16" s="316"/>
      <c r="J16" s="359"/>
      <c r="K16" s="187"/>
      <c r="L16" s="125"/>
      <c r="M16" s="126"/>
      <c r="N16" s="126"/>
      <c r="O16" s="127"/>
      <c r="P16" s="391"/>
      <c r="Q16" s="392"/>
      <c r="R16" s="393"/>
      <c r="S16" s="299" t="str">
        <f>IF(作業員の選択!$C$11="","",VLOOKUP(作業員の選択!$C$11,基本データ!$A$11:$AN$50,13,FALSE))</f>
        <v>A</v>
      </c>
      <c r="T16" s="348" t="str">
        <f>IF(作業員の選択!$C$11="","",VLOOKUP(作業員の選択!$C$11,基本データ!$A$11:$AN$50,14,FALSE))</f>
        <v>小型車両系建設機械</v>
      </c>
      <c r="U16" s="350"/>
      <c r="V16" s="290" t="str">
        <f>IF(作業員の選択!$C$11="","",VLOOKUP(作業員の選択!$C$11,基本データ!$A$11:$AN$50,16,FALSE))</f>
        <v>低圧電気取扱業務</v>
      </c>
      <c r="W16" s="306"/>
      <c r="X16" s="290" t="str">
        <f>IF(作業員の選択!$C$11="","",VLOOKUP(作業員の選択!$C$11,基本データ!$A$11:$AN$50,22,FALSE))</f>
        <v>小型移動式クレーン(5t未満)</v>
      </c>
      <c r="Y16" s="301"/>
      <c r="Z16" s="301"/>
      <c r="AA16" s="291"/>
      <c r="AB16" s="290" t="str">
        <f>IF(作業員の選択!$C$11="","",VLOOKUP(作業員の選択!$C$11,基本データ!$A$11:$AN$50,28,FALSE))</f>
        <v>有線ﾃﾚﾋﾞｼﾞｮﾝ放送技術者</v>
      </c>
      <c r="AC16" s="291"/>
      <c r="AD16" s="473"/>
      <c r="AE16" s="474"/>
      <c r="AF16" s="282" t="str">
        <f>IF(作業員の選択!$C$11="","",VLOOKUP(作業員の選択!$C$11,基本データ!$A$11:$AN$50,37,FALSE))</f>
        <v>厚生年金</v>
      </c>
      <c r="AG16" s="282" t="s">
        <v>400</v>
      </c>
      <c r="AH16" s="265"/>
    </row>
    <row r="17" spans="2:34" ht="9" customHeight="1">
      <c r="B17" s="284"/>
      <c r="C17" s="276"/>
      <c r="D17" s="277"/>
      <c r="E17" s="278"/>
      <c r="F17" s="299"/>
      <c r="G17" s="297"/>
      <c r="H17" s="330">
        <f ca="1">IF(作業員の選択!$C$11="","　　年",VLOOKUP(作業員の選択!$C$11,基本データ!$A$11:$AQ$50,43,FALSE))</f>
        <v>48</v>
      </c>
      <c r="I17" s="331"/>
      <c r="J17" s="394">
        <f ca="1">IF(作業員の選択!$C$11="","　歳",VLOOKUP(作業員の選択!$C$11,基本データ!$A$11:$AQ$50,42,FALSE))</f>
        <v>54</v>
      </c>
      <c r="K17" s="188" t="str">
        <f>IF(作業員の選択!$C$11="","",VLOOKUP(作業員の選択!$C$11,基本データ!$A$11:$AN$50,8,FALSE))</f>
        <v>同上</v>
      </c>
      <c r="L17" s="317" t="s">
        <v>67</v>
      </c>
      <c r="M17" s="318"/>
      <c r="N17" s="319">
        <f>IF(作業員の選択!$C$11="","",VLOOKUP(作業員の選択!$C$11,基本データ!$A$11:$AN$50,9,FALSE))</f>
        <v>0</v>
      </c>
      <c r="O17" s="396"/>
      <c r="P17" s="321">
        <f>IF(作業員の選択!$C$11="","",VLOOKUP(作業員の選択!$C$11,基本データ!$A$11:$AN$50,11,FALSE))</f>
        <v>133</v>
      </c>
      <c r="Q17" s="324" t="s">
        <v>68</v>
      </c>
      <c r="R17" s="466">
        <f>IF(作業員の選択!$C$11="","",VLOOKUP(作業員の選択!$C$11,基本データ!$A$11:$AN$50,12,FALSE))</f>
        <v>81</v>
      </c>
      <c r="S17" s="299"/>
      <c r="T17" s="273" t="str">
        <f>IF(作業員の選択!$C$11="","",VLOOKUP(作業員の選択!$C$11,基本データ!$A$11:$AN$50,33,FALSE))</f>
        <v>石綿健康診断</v>
      </c>
      <c r="U17" s="275"/>
      <c r="V17" s="290" t="str">
        <f>IF(作業員の選択!$C$11="","",VLOOKUP(作業員の選択!$C$11,基本データ!$A$11:$AN$50,17,FALSE))</f>
        <v>アーク溶接</v>
      </c>
      <c r="W17" s="306"/>
      <c r="X17" s="290" t="str">
        <f>IF(作業員の選択!$C$11="","",VLOOKUP(作業員の選択!$C$11,基本データ!$A$11:$AN$50,23,FALSE))</f>
        <v>ガス溶接</v>
      </c>
      <c r="Y17" s="301"/>
      <c r="Z17" s="301"/>
      <c r="AA17" s="291"/>
      <c r="AB17" s="290">
        <f>IF(作業員の選択!$C$11="","",VLOOKUP(作業員の選択!$C$11,基本データ!$A$11:$AN$50,29,FALSE))</f>
        <v>401</v>
      </c>
      <c r="AC17" s="291"/>
      <c r="AD17" s="475" t="s">
        <v>66</v>
      </c>
      <c r="AE17" s="476"/>
      <c r="AF17" s="283" t="str">
        <f>IF(作業員の選択!$C$11="","",VLOOKUP(作業員の選択!$C$11,基本データ!$A$11:$AN$50,25,FALSE))</f>
        <v>ショベルローダー(1t以上)</v>
      </c>
      <c r="AG17" s="283"/>
      <c r="AH17" s="263" t="str">
        <f>IF(作業員の選択!$C$11="","",IF(VLOOKUP(作業員の選択!$C$11,基本データ!$A$11:$AO$60,41,FALSE)="有","",IF(VLOOKUP(作業員の選択!$C$11,基本データ!$A$11:$AO$60,41,FALSE)="無","○","")))</f>
        <v/>
      </c>
    </row>
    <row r="18" spans="2:34" ht="9" customHeight="1">
      <c r="B18" s="136"/>
      <c r="C18" s="276"/>
      <c r="D18" s="277"/>
      <c r="E18" s="278"/>
      <c r="F18" s="137"/>
      <c r="G18" s="297"/>
      <c r="H18" s="332"/>
      <c r="I18" s="333"/>
      <c r="J18" s="336"/>
      <c r="K18" s="186"/>
      <c r="L18" s="170"/>
      <c r="M18" s="171"/>
      <c r="N18" s="175"/>
      <c r="O18" s="176"/>
      <c r="P18" s="322"/>
      <c r="Q18" s="325"/>
      <c r="R18" s="467"/>
      <c r="S18" s="137"/>
      <c r="T18" s="276" t="str">
        <f>IF(作業員の選択!$C$11="","",VLOOKUP(作業員の選択!$C$11,基本データ!$A$11:$AN$50,14,FALSE))</f>
        <v>小型車両系建設機械</v>
      </c>
      <c r="U18" s="278"/>
      <c r="V18" s="292" t="str">
        <f>IF(作業員の選択!$C$11="","",VLOOKUP(作業員の選択!$C$11,基本データ!$A$11:$AN$50,18,FALSE))</f>
        <v>ﾌｫｰｸﾘﾌﾄ(1t未満)</v>
      </c>
      <c r="W18" s="293"/>
      <c r="X18" s="292" t="str">
        <f>IF(作業員の選択!$C$11="","",VLOOKUP(作業員の選択!$C$11,基本データ!$A$11:$AN$50,24,FALSE))</f>
        <v>不整地運搬車(１t未満)</v>
      </c>
      <c r="Y18" s="304"/>
      <c r="Z18" s="304"/>
      <c r="AA18" s="293"/>
      <c r="AB18" s="292">
        <f>IF(作業員の選択!$C$11="","",VLOOKUP(作業員の選択!$C$11,基本データ!$A$11:$AN$50,30,FALSE))</f>
        <v>451</v>
      </c>
      <c r="AC18" s="293"/>
      <c r="AD18" s="471"/>
      <c r="AE18" s="472"/>
      <c r="AF18" s="282" t="str">
        <f>IF(作業員の選択!$C$11="","",VLOOKUP(作業員の選択!$C$11,基本データ!$A$11:$AN$50,39,FALSE))</f>
        <v>適用除外</v>
      </c>
      <c r="AG18" s="282" t="str">
        <f>IF(作業員の選択!$C$11="","",IF($AF18="適用除外","－",VLOOKUP(作業員の選択!$C$11,基本データ!$A$11:$AN$50,40,FALSE)))</f>
        <v>－</v>
      </c>
      <c r="AH18" s="264"/>
    </row>
    <row r="19" spans="2:34" ht="9" customHeight="1">
      <c r="B19" s="81"/>
      <c r="C19" s="279"/>
      <c r="D19" s="280"/>
      <c r="E19" s="281"/>
      <c r="F19" s="82"/>
      <c r="G19" s="300"/>
      <c r="H19" s="334"/>
      <c r="I19" s="335"/>
      <c r="J19" s="395"/>
      <c r="K19" s="189"/>
      <c r="L19" s="128"/>
      <c r="M19" s="129"/>
      <c r="N19" s="129"/>
      <c r="O19" s="130"/>
      <c r="P19" s="323"/>
      <c r="Q19" s="326"/>
      <c r="R19" s="468"/>
      <c r="S19" s="83"/>
      <c r="T19" s="279" t="str">
        <f>IF(作業員の選択!$C$11="","",VLOOKUP(作業員の選択!$C$11,基本データ!$A$11:$AN$50,14,FALSE))</f>
        <v>小型車両系建設機械</v>
      </c>
      <c r="U19" s="281"/>
      <c r="V19" s="294" t="str">
        <f>IF(作業員の選択!$C$11="","",VLOOKUP(作業員の選択!$C$11,基本データ!$A$11:$AN$50,19,FALSE))</f>
        <v>小型ボイラー</v>
      </c>
      <c r="W19" s="287"/>
      <c r="X19" s="294" t="str">
        <f>IF(作業員の選択!$C$11="","",VLOOKUP(作業員の選択!$C$11,基本データ!$A$11:$AN$50,25,FALSE))</f>
        <v>ショベルローダー(1t以上)</v>
      </c>
      <c r="Y19" s="479"/>
      <c r="Z19" s="479"/>
      <c r="AA19" s="295"/>
      <c r="AB19" s="294">
        <f>IF(作業員の選択!$C$11="","",VLOOKUP(作業員の選択!$C$11,基本データ!$A$11:$AN$50,31,FALSE))</f>
        <v>501</v>
      </c>
      <c r="AC19" s="295"/>
      <c r="AD19" s="477"/>
      <c r="AE19" s="478"/>
      <c r="AF19" s="283" t="str">
        <f>IF(作業員の選択!$C$11="","",VLOOKUP(作業員の選択!$C$11,基本データ!$A$11:$AN$50,25,FALSE))</f>
        <v>ショベルローダー(1t以上)</v>
      </c>
      <c r="AG19" s="283" t="str">
        <f>IF(作業員の選択!$C$11="","",VLOOKUP(作業員の選択!$C$11,基本データ!$A$11:$AN$50,25,FALSE))</f>
        <v>ショベルローダー(1t以上)</v>
      </c>
      <c r="AH19" s="265"/>
    </row>
    <row r="20" spans="2:34" ht="9" customHeight="1">
      <c r="B20" s="78"/>
      <c r="C20" s="267" t="str">
        <f>IF(作業員の選択!$C$12="","",VLOOKUP(作業員の選択!$C$12,基本データ!$A$11:$AN$50,2,FALSE))</f>
        <v>しらい　じろう</v>
      </c>
      <c r="D20" s="268"/>
      <c r="E20" s="269"/>
      <c r="F20" s="84"/>
      <c r="G20" s="296"/>
      <c r="H20" s="313">
        <f>IF(作業員の選択!$C$12="","　　年　月　日",VLOOKUP(作業員の選択!$C$12,基本データ!$A$11:$AQ$50,5,FALSE))</f>
        <v>29495</v>
      </c>
      <c r="I20" s="314"/>
      <c r="J20" s="357">
        <f>IF(作業員の選択!$C$12="","　　年　月　日",VLOOKUP(作業員の選択!$C$12,基本データ!$A$11:$AQ$50,4,FALSE))</f>
        <v>27442</v>
      </c>
      <c r="K20" s="179" t="str">
        <f>IF(作業員の選択!$C$12="","",VLOOKUP(作業員の選択!$C$12,基本データ!$A$11:$AN$50,6,FALSE))</f>
        <v>長岡市1-2</v>
      </c>
      <c r="L20" s="317" t="s">
        <v>43</v>
      </c>
      <c r="M20" s="318"/>
      <c r="N20" s="383" t="str">
        <f>IF(作業員の選択!$C$12="","",VLOOKUP(作業員の選択!$C$12,基本データ!$A$11:$AN$50,7,FALSE))</f>
        <v>0258-11-0002</v>
      </c>
      <c r="O20" s="384"/>
      <c r="P20" s="385">
        <f>IF(作業員の選択!$C$12="","",VLOOKUP(作業員の選択!$C$12,基本データ!$A$11:$AN$50,10,FALSE))</f>
        <v>44597</v>
      </c>
      <c r="Q20" s="386"/>
      <c r="R20" s="387"/>
      <c r="S20" s="80"/>
      <c r="T20" s="342">
        <f>IF(作業員の選択!$C$12="","　　年　月　日",VLOOKUP(作業員の選択!$C$12,基本データ!$A$11:$AQ$50,32,FALSE))</f>
        <v>44622</v>
      </c>
      <c r="U20" s="344"/>
      <c r="V20" s="288" t="str">
        <f>IF(作業員の選択!$C$12="","",VLOOKUP(作業員の選択!$C$12,基本データ!$A$11:$AN$50,14,FALSE))</f>
        <v>小型車両系建設機械</v>
      </c>
      <c r="W20" s="381"/>
      <c r="X20" s="288" t="str">
        <f>IF(作業員の選択!$C$12="","",VLOOKUP(作業員の選択!$C$12,基本データ!$A$11:$AN$50,20,FALSE))</f>
        <v>小型移動式クレーン(5t未満)</v>
      </c>
      <c r="Y20" s="382"/>
      <c r="Z20" s="382"/>
      <c r="AA20" s="289"/>
      <c r="AB20" s="288" t="str">
        <f>IF(作業員の選択!$C$12="","",VLOOKUP(作業員の選択!$C$12,基本データ!$A$11:$AN$50,26,FALSE))</f>
        <v>第1種電気工事士</v>
      </c>
      <c r="AC20" s="289"/>
      <c r="AD20" s="469" t="s">
        <v>66</v>
      </c>
      <c r="AE20" s="470"/>
      <c r="AF20" s="282" t="str">
        <f>IF(作業員の選択!$C$12="","",VLOOKUP(作業員の選択!$C$12,基本データ!$A$11:$AN$50,35,FALSE))</f>
        <v>健康保険組合</v>
      </c>
      <c r="AG20" s="282">
        <f>IF(作業員の選択!$C$12="","",VLOOKUP(作業員の選択!$C$12,基本データ!$A$11:$AN$50,36,FALSE))</f>
        <v>2</v>
      </c>
      <c r="AH20" s="263" t="str">
        <f>IF(作業員の選択!$C$12="","",IF(VLOOKUP(作業員の選択!$C$12,基本データ!$A$11:$AO$60,41,FALSE)="有","○",IF(VLOOKUP(作業員の選択!$C$12,基本データ!$A$11:$AO$60,41,FALSE)="","","")))</f>
        <v>○</v>
      </c>
    </row>
    <row r="21" spans="2:34" ht="9" customHeight="1">
      <c r="B21" s="139"/>
      <c r="C21" s="270"/>
      <c r="D21" s="271"/>
      <c r="E21" s="272"/>
      <c r="F21" s="148"/>
      <c r="G21" s="297"/>
      <c r="H21" s="309"/>
      <c r="I21" s="310"/>
      <c r="J21" s="358"/>
      <c r="K21" s="190"/>
      <c r="L21" s="170"/>
      <c r="M21" s="171"/>
      <c r="N21" s="172"/>
      <c r="O21" s="173"/>
      <c r="P21" s="388"/>
      <c r="Q21" s="389"/>
      <c r="R21" s="390"/>
      <c r="S21" s="145"/>
      <c r="T21" s="345"/>
      <c r="U21" s="347"/>
      <c r="V21" s="290" t="str">
        <f>IF(作業員の選択!$C$12="","",VLOOKUP(作業員の選択!$C$12,基本データ!$A$11:$AN$50,15,FALSE))</f>
        <v>職長訓練</v>
      </c>
      <c r="W21" s="291"/>
      <c r="X21" s="290" t="str">
        <f>IF(作業員の選択!$C$12="","",VLOOKUP(作業員の選択!$C$12,基本データ!$A$11:$AN$50,21,FALSE))</f>
        <v>玉掛作業者(1t以上)</v>
      </c>
      <c r="Y21" s="301"/>
      <c r="Z21" s="301"/>
      <c r="AA21" s="291"/>
      <c r="AB21" s="290" t="str">
        <f>IF(作業員の選択!$C$12="","",VLOOKUP(作業員の選択!$C$12,基本データ!$A$11:$AN$50,27,FALSE))</f>
        <v>2級電気施工管理</v>
      </c>
      <c r="AC21" s="291"/>
      <c r="AD21" s="471"/>
      <c r="AE21" s="472"/>
      <c r="AF21" s="283">
        <f>IF(作業員の選択!$C$12="","",VLOOKUP(作業員の選択!$C$12,基本データ!$A$11:$AN$50,25,FALSE))</f>
        <v>202</v>
      </c>
      <c r="AG21" s="283">
        <f>IF(作業員の選択!$C$12="","",VLOOKUP(作業員の選択!$C$12,基本データ!$A$11:$AN$50,25,FALSE))</f>
        <v>202</v>
      </c>
      <c r="AH21" s="264"/>
    </row>
    <row r="22" spans="2:34" ht="9" customHeight="1">
      <c r="B22" s="284">
        <v>2</v>
      </c>
      <c r="C22" s="273" t="str">
        <f>IF(作業員の選択!$C$12="","",VLOOKUP(作業員の選択!$C$12,基本データ!$A$11:$AN$50,1,FALSE))</f>
        <v>白井　次郎</v>
      </c>
      <c r="D22" s="274"/>
      <c r="E22" s="275"/>
      <c r="F22" s="299" t="str">
        <f>IF(作業員の選択!$C$12="","",VLOOKUP(作業員の選択!$C$12,基本データ!$A$11:$AN$50,3,FALSE))</f>
        <v>電工</v>
      </c>
      <c r="G22" s="297"/>
      <c r="H22" s="315"/>
      <c r="I22" s="316"/>
      <c r="J22" s="359"/>
      <c r="K22" s="191"/>
      <c r="L22" s="125"/>
      <c r="M22" s="126"/>
      <c r="N22" s="126"/>
      <c r="O22" s="127"/>
      <c r="P22" s="391"/>
      <c r="Q22" s="392"/>
      <c r="R22" s="393"/>
      <c r="S22" s="299" t="str">
        <f>IF(作業員の選択!$C$12="","",VLOOKUP(作業員の選択!$C$12,基本データ!$A$11:$AN$50,13,FALSE))</f>
        <v>B</v>
      </c>
      <c r="T22" s="348"/>
      <c r="U22" s="350"/>
      <c r="V22" s="290" t="str">
        <f>IF(作業員の選択!$C$12="","",VLOOKUP(作業員の選択!$C$12,基本データ!$A$11:$AN$50,16,FALSE))</f>
        <v>低圧電気取扱業務</v>
      </c>
      <c r="W22" s="306"/>
      <c r="X22" s="290" t="str">
        <f>IF(作業員の選択!$C$12="","",VLOOKUP(作業員の選択!$C$12,基本データ!$A$11:$AN$50,22,FALSE))</f>
        <v>高所作業車(10m以上)</v>
      </c>
      <c r="Y22" s="301"/>
      <c r="Z22" s="301"/>
      <c r="AA22" s="291"/>
      <c r="AB22" s="290" t="str">
        <f>IF(作業員の選択!$C$12="","",VLOOKUP(作業員の選択!$C$12,基本データ!$A$11:$AN$50,28,FALSE))</f>
        <v>消防設備士甲種４級</v>
      </c>
      <c r="AC22" s="291"/>
      <c r="AD22" s="473"/>
      <c r="AE22" s="474"/>
      <c r="AF22" s="282" t="str">
        <f>IF(作業員の選択!$C$12="","",VLOOKUP(作業員の選択!$C$12,基本データ!$A$11:$AN$50,37,FALSE))</f>
        <v>厚生年金</v>
      </c>
      <c r="AG22" s="282" t="s">
        <v>399</v>
      </c>
      <c r="AH22" s="265"/>
    </row>
    <row r="23" spans="2:34" ht="9" customHeight="1">
      <c r="B23" s="284"/>
      <c r="C23" s="276"/>
      <c r="D23" s="277"/>
      <c r="E23" s="278"/>
      <c r="F23" s="299"/>
      <c r="G23" s="297"/>
      <c r="H23" s="330">
        <f ca="1">IF(作業員の選択!$C$12="","　　年",VLOOKUP(作業員の選択!$C$12,基本データ!$A$11:$AQ$50,43,FALSE))</f>
        <v>42</v>
      </c>
      <c r="I23" s="331"/>
      <c r="J23" s="394">
        <f ca="1">IF(作業員の選択!$C$12="","　歳",VLOOKUP(作業員の選択!$C$12,基本データ!$A$11:$AQ$50,42,FALSE))</f>
        <v>47</v>
      </c>
      <c r="K23" s="192" t="str">
        <f>IF(作業員の選択!$C$12="","",VLOOKUP(作業員の選択!$C$12,基本データ!$A$11:$AN$50,8,FALSE))</f>
        <v>同上</v>
      </c>
      <c r="L23" s="317" t="s">
        <v>43</v>
      </c>
      <c r="M23" s="318"/>
      <c r="N23" s="319">
        <f>IF(作業員の選択!$C$12="","",VLOOKUP(作業員の選択!$C$12,基本データ!$A$11:$AN$50,9,FALSE))</f>
        <v>0</v>
      </c>
      <c r="O23" s="396"/>
      <c r="P23" s="321">
        <f>IF(作業員の選択!$C$12="","",VLOOKUP(作業員の選択!$C$12,基本データ!$A$11:$AN$50,11,FALSE))</f>
        <v>121</v>
      </c>
      <c r="Q23" s="324" t="s">
        <v>68</v>
      </c>
      <c r="R23" s="466">
        <f>IF(作業員の選択!$C$12="","",VLOOKUP(作業員の選択!$C$12,基本データ!$A$11:$AN$50,12,FALSE))</f>
        <v>83</v>
      </c>
      <c r="S23" s="299"/>
      <c r="T23" s="273">
        <f>IF(作業員の選択!$C$12="","　　年",VLOOKUP(作業員の選択!$C$12,基本データ!$A$11:$AQ$50,33,FALSE))</f>
        <v>502</v>
      </c>
      <c r="U23" s="275"/>
      <c r="V23" s="290" t="str">
        <f>IF(作業員の選択!$C$12="","",VLOOKUP(作業員の選択!$C$12,基本データ!$A$11:$AN$50,17,FALSE))</f>
        <v>ダイオキシン取扱業務</v>
      </c>
      <c r="W23" s="306"/>
      <c r="X23" s="290">
        <f>IF(作業員の選択!$C$12="","",VLOOKUP(作業員の選択!$C$12,基本データ!$A$11:$AN$50,23,FALSE))</f>
        <v>102</v>
      </c>
      <c r="Y23" s="301"/>
      <c r="Z23" s="301"/>
      <c r="AA23" s="291"/>
      <c r="AB23" s="290">
        <f>IF(作業員の選択!$C$12="","",VLOOKUP(作業員の選択!$C$12,基本データ!$A$11:$AN$50,29,FALSE))</f>
        <v>402</v>
      </c>
      <c r="AC23" s="291"/>
      <c r="AD23" s="475" t="s">
        <v>66</v>
      </c>
      <c r="AE23" s="476"/>
      <c r="AF23" s="283">
        <f>IF(作業員の選択!$C$12="","",VLOOKUP(作業員の選択!$C$12,基本データ!$A$11:$AN$50,25,FALSE))</f>
        <v>202</v>
      </c>
      <c r="AG23" s="283"/>
      <c r="AH23" s="263" t="str">
        <f>IF(作業員の選択!$C$12="","",IF(VLOOKUP(作業員の選択!$C$12,基本データ!$A$11:$AO$60,41,FALSE)="有","",IF(VLOOKUP(作業員の選択!$C$12,基本データ!$A$11:$AO$60,41,FALSE)="無","○","")))</f>
        <v/>
      </c>
    </row>
    <row r="24" spans="2:34" ht="9" customHeight="1">
      <c r="B24" s="136"/>
      <c r="C24" s="276"/>
      <c r="D24" s="277"/>
      <c r="E24" s="278"/>
      <c r="F24" s="137"/>
      <c r="G24" s="297"/>
      <c r="H24" s="332"/>
      <c r="I24" s="333"/>
      <c r="J24" s="336"/>
      <c r="K24" s="190"/>
      <c r="L24" s="170"/>
      <c r="M24" s="171"/>
      <c r="N24" s="175"/>
      <c r="O24" s="176"/>
      <c r="P24" s="322"/>
      <c r="Q24" s="325"/>
      <c r="R24" s="467"/>
      <c r="S24" s="137"/>
      <c r="T24" s="276"/>
      <c r="U24" s="278"/>
      <c r="V24" s="292">
        <f>IF(作業員の選択!$C$12="","",VLOOKUP(作業員の選択!$C$12,基本データ!$A$11:$AN$50,18,FALSE))</f>
        <v>2</v>
      </c>
      <c r="W24" s="293"/>
      <c r="X24" s="292">
        <f>IF(作業員の選択!$C$12="","",VLOOKUP(作業員の選択!$C$12,基本データ!$A$11:$AN$50,24,FALSE))</f>
        <v>152</v>
      </c>
      <c r="Y24" s="304"/>
      <c r="Z24" s="304"/>
      <c r="AA24" s="293"/>
      <c r="AB24" s="292">
        <f>IF(作業員の選択!$C$12="","",VLOOKUP(作業員の選択!$C$12,基本データ!$A$11:$AN$50,30,FALSE))</f>
        <v>452</v>
      </c>
      <c r="AC24" s="293"/>
      <c r="AD24" s="471"/>
      <c r="AE24" s="472"/>
      <c r="AF24" s="282" t="str">
        <f>IF(作業員の選択!$C$12="","",VLOOKUP(作業員の選択!$C$12,基本データ!$A$11:$AN$50,39,FALSE))</f>
        <v>　　</v>
      </c>
      <c r="AG24" s="282">
        <f>IF(作業員の選択!$C$12="","",IF($AF$24="適用除外","－",VLOOKUP(作業員の選択!$C$12,基本データ!$A$11:$AN$50,40,FALSE)))</f>
        <v>1002</v>
      </c>
      <c r="AH24" s="264"/>
    </row>
    <row r="25" spans="2:34" ht="9" customHeight="1">
      <c r="B25" s="85"/>
      <c r="C25" s="279"/>
      <c r="D25" s="280"/>
      <c r="E25" s="281"/>
      <c r="F25" s="82"/>
      <c r="G25" s="300"/>
      <c r="H25" s="334"/>
      <c r="I25" s="335"/>
      <c r="J25" s="395"/>
      <c r="K25" s="193"/>
      <c r="L25" s="128"/>
      <c r="M25" s="129"/>
      <c r="N25" s="129"/>
      <c r="O25" s="130"/>
      <c r="P25" s="323"/>
      <c r="Q25" s="326"/>
      <c r="R25" s="468"/>
      <c r="S25" s="83"/>
      <c r="T25" s="279"/>
      <c r="U25" s="281"/>
      <c r="V25" s="294">
        <f>IF(作業員の選択!$C$12="","",VLOOKUP(作業員の選択!$C$12,基本データ!$A$11:$AN$50,19,FALSE))</f>
        <v>52</v>
      </c>
      <c r="W25" s="287"/>
      <c r="X25" s="294">
        <f>IF(作業員の選択!$C$12="","",VLOOKUP(作業員の選択!$C$12,基本データ!$A$11:$AN$50,25,FALSE))</f>
        <v>202</v>
      </c>
      <c r="Y25" s="479"/>
      <c r="Z25" s="479"/>
      <c r="AA25" s="295"/>
      <c r="AB25" s="294">
        <f>IF(作業員の選択!$C$12="","",VLOOKUP(作業員の選択!$C$12,基本データ!$A$11:$AN$50,31,FALSE))</f>
        <v>502</v>
      </c>
      <c r="AC25" s="295"/>
      <c r="AD25" s="477"/>
      <c r="AE25" s="478"/>
      <c r="AF25" s="283">
        <f>IF(作業員の選択!$C$12="","",VLOOKUP(作業員の選択!$C$12,基本データ!$A$11:$AN$50,25,FALSE))</f>
        <v>202</v>
      </c>
      <c r="AG25" s="283"/>
      <c r="AH25" s="265"/>
    </row>
    <row r="26" spans="2:34" ht="9" customHeight="1">
      <c r="B26" s="86"/>
      <c r="C26" s="267" t="str">
        <f>IF(作業員の選択!$C$13="","",VLOOKUP(作業員の選択!$C$13,基本データ!$A$11:$AN$50,2,FALSE))</f>
        <v>しらい　さぶろう</v>
      </c>
      <c r="D26" s="268"/>
      <c r="E26" s="269"/>
      <c r="F26" s="84"/>
      <c r="G26" s="296"/>
      <c r="H26" s="313">
        <f>IF(作業員の選択!$C$13="","　　年　月　日",VLOOKUP(作業員の選択!$C$13,基本データ!$A$11:$AQ$50,5,FALSE))</f>
        <v>29792</v>
      </c>
      <c r="I26" s="314"/>
      <c r="J26" s="357">
        <f>IF(作業員の選択!$C$13="","　　年　月　日",VLOOKUP(作業員の選択!$C$13,基本データ!$A$11:$AQ$50,4,FALSE))</f>
        <v>29453</v>
      </c>
      <c r="K26" s="181" t="str">
        <f>IF(作業員の選択!$C$13="","",VLOOKUP(作業員の選択!$C$13,基本データ!$A$11:$AN$50,6,FALSE))</f>
        <v>長岡市1-3</v>
      </c>
      <c r="L26" s="317" t="s">
        <v>43</v>
      </c>
      <c r="M26" s="318"/>
      <c r="N26" s="383" t="str">
        <f>IF(作業員の選択!$C$13="","",VLOOKUP(作業員の選択!$C$13,基本データ!$A$11:$AN$50,7,FALSE))</f>
        <v>0258-11-0003</v>
      </c>
      <c r="O26" s="384"/>
      <c r="P26" s="385">
        <f>IF(作業員の選択!$C$13="","",VLOOKUP(作業員の選択!$C$13,基本データ!$A$11:$AN$50,10,FALSE))</f>
        <v>44598</v>
      </c>
      <c r="Q26" s="386"/>
      <c r="R26" s="387"/>
      <c r="S26" s="80"/>
      <c r="T26" s="342">
        <f>IF(作業員の選択!$C$13="","　　年　月　日",VLOOKUP(作業員の選択!$C$13,基本データ!$A$11:$AQ$50,32,FALSE))</f>
        <v>44623</v>
      </c>
      <c r="U26" s="344"/>
      <c r="V26" s="288" t="str">
        <f>IF(作業員の選択!$C$13="","",VLOOKUP(作業員の選択!$C$13,基本データ!$A$11:$AN$50,14,FALSE))</f>
        <v>低圧電気取扱業務</v>
      </c>
      <c r="W26" s="381"/>
      <c r="X26" s="288" t="str">
        <f>IF(作業員の選択!$C$13="","",VLOOKUP(作業員の選択!$C$13,基本データ!$A$11:$AN$50,20,FALSE))</f>
        <v>高所作業車(10m以上)</v>
      </c>
      <c r="Y26" s="382"/>
      <c r="Z26" s="382"/>
      <c r="AA26" s="289"/>
      <c r="AB26" s="288" t="str">
        <f>IF(作業員の選択!$C$13="","",VLOOKUP(作業員の選択!$C$13,基本データ!$A$11:$AN$50,26,FALSE))</f>
        <v>第1種電気工事士</v>
      </c>
      <c r="AC26" s="289"/>
      <c r="AD26" s="469" t="s">
        <v>66</v>
      </c>
      <c r="AE26" s="470"/>
      <c r="AF26" s="282" t="str">
        <f>IF(作業員の選択!$C$13="","",VLOOKUP(作業員の選択!$C$13,基本データ!$A$11:$AN$50,35,FALSE))</f>
        <v>健康保険組合</v>
      </c>
      <c r="AG26" s="282">
        <f>IF(作業員の選択!$C$13="","",VLOOKUP(作業員の選択!$C$13,基本データ!$A$11:$AN$50,36,FALSE))</f>
        <v>3</v>
      </c>
      <c r="AH26" s="263" t="str">
        <f>IF(作業員の選択!$C$13="","",IF(VLOOKUP(作業員の選択!$C$13,基本データ!$A$11:$AO$60,41,FALSE)="有","○",IF(VLOOKUP(作業員の選択!$C$13,基本データ!$A$11:$AO$60,41,FALSE)="","","")))</f>
        <v>○</v>
      </c>
    </row>
    <row r="27" spans="2:34" ht="9" customHeight="1">
      <c r="B27" s="149"/>
      <c r="C27" s="270"/>
      <c r="D27" s="271"/>
      <c r="E27" s="272"/>
      <c r="F27" s="148"/>
      <c r="G27" s="297"/>
      <c r="H27" s="309"/>
      <c r="I27" s="310"/>
      <c r="J27" s="358"/>
      <c r="K27" s="194"/>
      <c r="L27" s="170"/>
      <c r="M27" s="171"/>
      <c r="N27" s="172"/>
      <c r="O27" s="173"/>
      <c r="P27" s="388"/>
      <c r="Q27" s="389"/>
      <c r="R27" s="390"/>
      <c r="S27" s="145"/>
      <c r="T27" s="345"/>
      <c r="U27" s="347"/>
      <c r="V27" s="290" t="str">
        <f>IF(作業員の選択!$C$13="","",VLOOKUP(作業員の選択!$C$13,基本データ!$A$11:$AN$50,15,FALSE))</f>
        <v>職長訓練</v>
      </c>
      <c r="W27" s="291"/>
      <c r="X27" s="290" t="str">
        <f>IF(作業員の選択!$C$13="","",VLOOKUP(作業員の選択!$C$13,基本データ!$A$11:$AN$50,21,FALSE))</f>
        <v>玉掛作業者(1t以上)</v>
      </c>
      <c r="Y27" s="301"/>
      <c r="Z27" s="301"/>
      <c r="AA27" s="291"/>
      <c r="AB27" s="290" t="str">
        <f>IF(作業員の選択!$C$13="","",VLOOKUP(作業員の選択!$C$13,基本データ!$A$11:$AN$50,27,FALSE))</f>
        <v>1級電気施工管理</v>
      </c>
      <c r="AC27" s="291"/>
      <c r="AD27" s="471"/>
      <c r="AE27" s="472"/>
      <c r="AF27" s="283">
        <f>IF(作業員の選択!$C$13="","",VLOOKUP(作業員の選択!$C$13,基本データ!$A$11:$AN$50,25,FALSE))</f>
        <v>203</v>
      </c>
      <c r="AG27" s="283">
        <f>IF(作業員の選択!$C$13="","",VLOOKUP(作業員の選択!$C$13,基本データ!$A$11:$AN$50,25,FALSE))</f>
        <v>203</v>
      </c>
      <c r="AH27" s="264"/>
    </row>
    <row r="28" spans="2:34" ht="9" customHeight="1">
      <c r="B28" s="284">
        <v>3</v>
      </c>
      <c r="C28" s="273" t="str">
        <f>IF(作業員の選択!$C$13="","",VLOOKUP(作業員の選択!$C$13,基本データ!$A$11:$AN$50,1,FALSE))</f>
        <v>白井　三郎</v>
      </c>
      <c r="D28" s="274"/>
      <c r="E28" s="275"/>
      <c r="F28" s="299" t="str">
        <f>IF(作業員の選択!$C$13="","",VLOOKUP(作業員の選択!$C$13,基本データ!$A$11:$AN$50,3,FALSE))</f>
        <v>電工</v>
      </c>
      <c r="G28" s="297"/>
      <c r="H28" s="315"/>
      <c r="I28" s="316"/>
      <c r="J28" s="359"/>
      <c r="K28" s="183"/>
      <c r="L28" s="125"/>
      <c r="M28" s="126"/>
      <c r="N28" s="126"/>
      <c r="O28" s="127"/>
      <c r="P28" s="391"/>
      <c r="Q28" s="392"/>
      <c r="R28" s="393"/>
      <c r="S28" s="299" t="str">
        <f>IF(作業員の選択!$C$13="","",VLOOKUP(作業員の選択!$C$13,基本データ!$A$11:$AN$50,13,FALSE))</f>
        <v>AB</v>
      </c>
      <c r="T28" s="348"/>
      <c r="U28" s="350"/>
      <c r="V28" s="290" t="str">
        <f>IF(作業員の選択!$C$13="","",VLOOKUP(作業員の選択!$C$13,基本データ!$A$11:$AN$50,16,FALSE))</f>
        <v>低圧電気取扱業務</v>
      </c>
      <c r="W28" s="306"/>
      <c r="X28" s="290" t="str">
        <f>IF(作業員の選択!$C$13="","",VLOOKUP(作業員の選択!$C$13,基本データ!$A$11:$AN$50,22,FALSE))</f>
        <v>小型移動式クレーン(5t未満)</v>
      </c>
      <c r="Y28" s="301"/>
      <c r="Z28" s="301"/>
      <c r="AA28" s="291"/>
      <c r="AB28" s="290" t="str">
        <f>IF(作業員の選択!$C$13="","",VLOOKUP(作業員の選択!$C$13,基本データ!$A$11:$AN$50,28,FALSE))</f>
        <v>有線ﾃﾚﾋﾞｼﾞｮﾝ放送技術者</v>
      </c>
      <c r="AC28" s="291"/>
      <c r="AD28" s="473"/>
      <c r="AE28" s="474"/>
      <c r="AF28" s="282" t="str">
        <f>IF(作業員の選択!$C$13="","",VLOOKUP(作業員の選択!$C$13,基本データ!$A$11:$AN$50,37,FALSE))</f>
        <v>厚生年金</v>
      </c>
      <c r="AG28" s="282" t="s">
        <v>399</v>
      </c>
      <c r="AH28" s="265"/>
    </row>
    <row r="29" spans="2:34" ht="9" customHeight="1">
      <c r="B29" s="284"/>
      <c r="C29" s="276"/>
      <c r="D29" s="277"/>
      <c r="E29" s="278"/>
      <c r="F29" s="299"/>
      <c r="G29" s="297"/>
      <c r="H29" s="330">
        <f ca="1">IF(作業員の選択!$C$13="","　　年",VLOOKUP(作業員の選択!$C$13,基本データ!$A$11:$AQ$50,43,FALSE))</f>
        <v>41</v>
      </c>
      <c r="I29" s="331"/>
      <c r="J29" s="394">
        <f ca="1">IF(作業員の選択!$C$13="","　歳",VLOOKUP(作業員の選択!$C$13,基本データ!$A$11:$AQ$50,42,FALSE))</f>
        <v>41</v>
      </c>
      <c r="K29" s="195" t="str">
        <f>IF(作業員の選択!$C$13="","",VLOOKUP(作業員の選択!$C$13,基本データ!$A$11:$AN$50,8,FALSE))</f>
        <v>同上</v>
      </c>
      <c r="L29" s="317" t="s">
        <v>43</v>
      </c>
      <c r="M29" s="318"/>
      <c r="N29" s="319">
        <f>IF(作業員の選択!$C$13="","",VLOOKUP(作業員の選択!$C$13,基本データ!$A$11:$AN$50,9,FALSE))</f>
        <v>0</v>
      </c>
      <c r="O29" s="396"/>
      <c r="P29" s="321">
        <f>IF(作業員の選択!$C$13="","",VLOOKUP(作業員の選択!$C$13,基本データ!$A$11:$AN$50,11,FALSE))</f>
        <v>142</v>
      </c>
      <c r="Q29" s="324" t="s">
        <v>68</v>
      </c>
      <c r="R29" s="466">
        <f>IF(作業員の選択!$C$13="","",VLOOKUP(作業員の選択!$C$13,基本データ!$A$11:$AN$50,12,FALSE))</f>
        <v>98</v>
      </c>
      <c r="S29" s="299"/>
      <c r="T29" s="273">
        <f>IF(作業員の選択!$C$13="","　　年",VLOOKUP(作業員の選択!$C$13,基本データ!$A$11:$AQ$50,33,FALSE))</f>
        <v>503</v>
      </c>
      <c r="U29" s="275"/>
      <c r="V29" s="290" t="str">
        <f>IF(作業員の選択!$C$13="","",VLOOKUP(作業員の選択!$C$13,基本データ!$A$11:$AN$50,17,FALSE))</f>
        <v>う</v>
      </c>
      <c r="W29" s="306"/>
      <c r="X29" s="290">
        <f>IF(作業員の選択!$C$13="","",VLOOKUP(作業員の選択!$C$13,基本データ!$A$11:$AN$50,23,FALSE))</f>
        <v>103</v>
      </c>
      <c r="Y29" s="301"/>
      <c r="Z29" s="301"/>
      <c r="AA29" s="291"/>
      <c r="AB29" s="290">
        <f>IF(作業員の選択!$C$13="","",VLOOKUP(作業員の選択!$C$13,基本データ!$A$11:$AN$50,29,FALSE))</f>
        <v>403</v>
      </c>
      <c r="AC29" s="291"/>
      <c r="AD29" s="475" t="s">
        <v>66</v>
      </c>
      <c r="AE29" s="476"/>
      <c r="AF29" s="283">
        <f>IF(作業員の選択!$C$13="","",VLOOKUP(作業員の選択!$C$13,基本データ!$A$11:$AN$50,25,FALSE))</f>
        <v>203</v>
      </c>
      <c r="AG29" s="283"/>
      <c r="AH29" s="263" t="str">
        <f>IF(作業員の選択!$C$13="","",IF(VLOOKUP(作業員の選択!$C$13,基本データ!$A$11:$AO$60,41,FALSE)="有","",IF(VLOOKUP(作業員の選択!$C$13,基本データ!$A$11:$AO$60,41,FALSE)="無","○","")))</f>
        <v/>
      </c>
    </row>
    <row r="30" spans="2:34" ht="9" customHeight="1">
      <c r="B30" s="136"/>
      <c r="C30" s="276"/>
      <c r="D30" s="277"/>
      <c r="E30" s="278"/>
      <c r="F30" s="137"/>
      <c r="G30" s="297"/>
      <c r="H30" s="332"/>
      <c r="I30" s="333"/>
      <c r="J30" s="336"/>
      <c r="K30" s="194"/>
      <c r="L30" s="170"/>
      <c r="M30" s="171"/>
      <c r="N30" s="175"/>
      <c r="O30" s="176"/>
      <c r="P30" s="322"/>
      <c r="Q30" s="325"/>
      <c r="R30" s="467"/>
      <c r="S30" s="137"/>
      <c r="T30" s="276"/>
      <c r="U30" s="278"/>
      <c r="V30" s="292">
        <f>IF(作業員の選択!$C$13="","",VLOOKUP(作業員の選択!$C$13,基本データ!$A$11:$AN$50,18,FALSE))</f>
        <v>3</v>
      </c>
      <c r="W30" s="293"/>
      <c r="X30" s="292">
        <f>IF(作業員の選択!$C$13="","",VLOOKUP(作業員の選択!$C$13,基本データ!$A$11:$AN$50,24,FALSE))</f>
        <v>153</v>
      </c>
      <c r="Y30" s="304"/>
      <c r="Z30" s="304"/>
      <c r="AA30" s="293"/>
      <c r="AB30" s="292">
        <f>IF(作業員の選択!$C$13="","",VLOOKUP(作業員の選択!$C$13,基本データ!$A$11:$AN$50,30,FALSE))</f>
        <v>453</v>
      </c>
      <c r="AC30" s="293"/>
      <c r="AD30" s="471"/>
      <c r="AE30" s="472"/>
      <c r="AF30" s="282" t="str">
        <f>IF(作業員の選択!$C$13="","",VLOOKUP(作業員の選択!$C$13,基本データ!$A$11:$AN$50,39,FALSE))</f>
        <v>　　</v>
      </c>
      <c r="AG30" s="282">
        <f>IF(作業員の選択!$C$13="","",IF($AF$30="適用除外","－",VLOOKUP(作業員の選択!$C$13,基本データ!$A$11:$AN$50,40,FALSE)))</f>
        <v>1003</v>
      </c>
      <c r="AH30" s="264"/>
    </row>
    <row r="31" spans="2:34" ht="9" customHeight="1">
      <c r="B31" s="85"/>
      <c r="C31" s="279"/>
      <c r="D31" s="280"/>
      <c r="E31" s="281"/>
      <c r="F31" s="82"/>
      <c r="G31" s="300"/>
      <c r="H31" s="334"/>
      <c r="I31" s="335"/>
      <c r="J31" s="395"/>
      <c r="K31" s="185"/>
      <c r="L31" s="128"/>
      <c r="M31" s="129"/>
      <c r="N31" s="129"/>
      <c r="O31" s="130"/>
      <c r="P31" s="323"/>
      <c r="Q31" s="326"/>
      <c r="R31" s="468"/>
      <c r="S31" s="83"/>
      <c r="T31" s="279"/>
      <c r="U31" s="281"/>
      <c r="V31" s="294">
        <f>IF(作業員の選択!$C$13="","",VLOOKUP(作業員の選択!$C$13,基本データ!$A$11:$AN$50,19,FALSE))</f>
        <v>53</v>
      </c>
      <c r="W31" s="287"/>
      <c r="X31" s="294">
        <f>IF(作業員の選択!$C$13="","",VLOOKUP(作業員の選択!$C$13,基本データ!$A$11:$AN$50,25,FALSE))</f>
        <v>203</v>
      </c>
      <c r="Y31" s="479"/>
      <c r="Z31" s="479"/>
      <c r="AA31" s="295"/>
      <c r="AB31" s="294">
        <f>IF(作業員の選択!$C$13="","",VLOOKUP(作業員の選択!$C$13,基本データ!$A$11:$AN$50,31,FALSE))</f>
        <v>503</v>
      </c>
      <c r="AC31" s="295"/>
      <c r="AD31" s="477"/>
      <c r="AE31" s="478"/>
      <c r="AF31" s="283">
        <f>IF(作業員の選択!$C$13="","",VLOOKUP(作業員の選択!$C$13,基本データ!$A$11:$AN$50,25,FALSE))</f>
        <v>203</v>
      </c>
      <c r="AG31" s="283">
        <f>IF(作業員の選択!$C$13="","",VLOOKUP(作業員の選択!$C$13,基本データ!$A$11:$AN$50,25,FALSE))</f>
        <v>203</v>
      </c>
      <c r="AH31" s="265"/>
    </row>
    <row r="32" spans="2:34" ht="9" customHeight="1">
      <c r="B32" s="86"/>
      <c r="C32" s="267" t="str">
        <f>IF(作業員の選択!$C$14="","",VLOOKUP(作業員の選択!$C$14,基本データ!$A$11:$AN$50,2,FALSE))</f>
        <v>しらい　しろう</v>
      </c>
      <c r="D32" s="268"/>
      <c r="E32" s="269"/>
      <c r="F32" s="84"/>
      <c r="G32" s="296"/>
      <c r="H32" s="313">
        <f>IF(作業員の選択!$C$14="","　　年　月　日",VLOOKUP(作業員の選択!$C$14,基本データ!$A$11:$AQ$50,5,FALSE))</f>
        <v>30078</v>
      </c>
      <c r="I32" s="314"/>
      <c r="J32" s="357">
        <f>IF(作業員の選択!$C$14="","　　年　月　日",VLOOKUP(作業員の選択!$C$14,基本データ!$A$11:$AQ$50,4,FALSE))</f>
        <v>31266</v>
      </c>
      <c r="K32" s="181" t="str">
        <f>IF(作業員の選択!$C$14="","",VLOOKUP(作業員の選択!$C$14,基本データ!$A$11:$AN$50,6,FALSE))</f>
        <v>長岡市1-4</v>
      </c>
      <c r="L32" s="317" t="s">
        <v>43</v>
      </c>
      <c r="M32" s="318"/>
      <c r="N32" s="383" t="str">
        <f>IF(作業員の選択!$C$14="","",VLOOKUP(作業員の選択!$C$14,基本データ!$A$11:$AN$50,7,FALSE))</f>
        <v>0258-11-0004</v>
      </c>
      <c r="O32" s="384"/>
      <c r="P32" s="385">
        <f>IF(作業員の選択!$C$14="","",VLOOKUP(作業員の選択!$C$14,基本データ!$A$11:$AN$50,10,FALSE))</f>
        <v>44599</v>
      </c>
      <c r="Q32" s="386"/>
      <c r="R32" s="387"/>
      <c r="S32" s="80"/>
      <c r="T32" s="342">
        <f>IF(作業員の選択!$C$14="","　　年　月　日",VLOOKUP(作業員の選択!$C$14,基本データ!$A$11:$AQ$50,32,FALSE))</f>
        <v>44624</v>
      </c>
      <c r="U32" s="344"/>
      <c r="V32" s="288" t="str">
        <f>IF(作業員の選択!$C$14="","",VLOOKUP(作業員の選択!$C$14,基本データ!$A$11:$AN$50,14,FALSE))</f>
        <v>小型車両系建設機械</v>
      </c>
      <c r="W32" s="381"/>
      <c r="X32" s="288" t="str">
        <f>IF(作業員の選択!$C$14="","",VLOOKUP(作業員の選択!$C$14,基本データ!$A$11:$AN$50,20,FALSE))</f>
        <v>小型移動式クレーン(5t未満)</v>
      </c>
      <c r="Y32" s="382"/>
      <c r="Z32" s="382"/>
      <c r="AA32" s="289"/>
      <c r="AB32" s="288" t="str">
        <f>IF(作業員の選択!$C$14="","",VLOOKUP(作業員の選択!$C$14,基本データ!$A$11:$AN$50,26,FALSE))</f>
        <v>第1種電気工事士</v>
      </c>
      <c r="AC32" s="289"/>
      <c r="AD32" s="469" t="s">
        <v>66</v>
      </c>
      <c r="AE32" s="470"/>
      <c r="AF32" s="282" t="str">
        <f>IF(作業員の選択!$C$14="","",VLOOKUP(作業員の選択!$C$14,基本データ!$A$11:$AN$50,35,FALSE))</f>
        <v>健康保険組合</v>
      </c>
      <c r="AG32" s="282">
        <f>IF(作業員の選択!$C$14="","",VLOOKUP(作業員の選択!$C$14,基本データ!$A$11:$AN$50,36,FALSE))</f>
        <v>4</v>
      </c>
      <c r="AH32" s="263" t="str">
        <f>IF(作業員の選択!$C$14="","",IF(VLOOKUP(作業員の選択!$C$14,基本データ!$A$11:$AO$60,41,FALSE)="有","○",IF(VLOOKUP(作業員の選択!$C$14,基本データ!$A$11:$AO$60,41,FALSE)="","","")))</f>
        <v/>
      </c>
    </row>
    <row r="33" spans="2:36" ht="9" customHeight="1">
      <c r="B33" s="149"/>
      <c r="C33" s="270"/>
      <c r="D33" s="271"/>
      <c r="E33" s="272"/>
      <c r="F33" s="148"/>
      <c r="G33" s="297"/>
      <c r="H33" s="309"/>
      <c r="I33" s="310"/>
      <c r="J33" s="358"/>
      <c r="K33" s="194"/>
      <c r="L33" s="170"/>
      <c r="M33" s="171"/>
      <c r="N33" s="172"/>
      <c r="O33" s="173"/>
      <c r="P33" s="388"/>
      <c r="Q33" s="389"/>
      <c r="R33" s="390"/>
      <c r="S33" s="145"/>
      <c r="T33" s="345"/>
      <c r="U33" s="347"/>
      <c r="V33" s="290" t="str">
        <f>IF(作業員の選択!$C$14="","",VLOOKUP(作業員の選択!$C$14,基本データ!$A$11:$AN$50,15,FALSE))</f>
        <v>職長訓練</v>
      </c>
      <c r="W33" s="291"/>
      <c r="X33" s="290" t="str">
        <f>IF(作業員の選択!$C$14="","",VLOOKUP(作業員の選択!$C$14,基本データ!$A$11:$AN$50,21,FALSE))</f>
        <v>玉掛作業者(1t以上)</v>
      </c>
      <c r="Y33" s="301"/>
      <c r="Z33" s="301"/>
      <c r="AA33" s="291"/>
      <c r="AB33" s="290" t="str">
        <f>IF(作業員の選択!$C$14="","",VLOOKUP(作業員の選択!$C$14,基本データ!$A$11:$AN$50,27,FALSE))</f>
        <v>2級電気施工管理</v>
      </c>
      <c r="AC33" s="291"/>
      <c r="AD33" s="471"/>
      <c r="AE33" s="472"/>
      <c r="AF33" s="283">
        <f>IF(作業員の選択!$C$14="","",VLOOKUP(作業員の選択!$C$14,基本データ!$A$11:$AN$50,25,FALSE))</f>
        <v>204</v>
      </c>
      <c r="AG33" s="283">
        <f>IF(作業員の選択!$C$14="","",VLOOKUP(作業員の選択!$C$14,基本データ!$A$11:$AN$50,25,FALSE))</f>
        <v>204</v>
      </c>
      <c r="AH33" s="264"/>
    </row>
    <row r="34" spans="2:36" ht="9" customHeight="1">
      <c r="B34" s="284">
        <v>4</v>
      </c>
      <c r="C34" s="273" t="str">
        <f>IF(作業員の選択!$C$14="","",VLOOKUP(作業員の選択!$C$14,基本データ!$A$11:$AN$50,1,FALSE))</f>
        <v>白井　四郎</v>
      </c>
      <c r="D34" s="274"/>
      <c r="E34" s="275"/>
      <c r="F34" s="299" t="str">
        <f>IF(作業員の選択!$C$14="","",VLOOKUP(作業員の選択!$C$14,基本データ!$A$11:$AN$50,3,FALSE))</f>
        <v>電工</v>
      </c>
      <c r="G34" s="297"/>
      <c r="H34" s="315"/>
      <c r="I34" s="316"/>
      <c r="J34" s="359"/>
      <c r="K34" s="183"/>
      <c r="L34" s="125"/>
      <c r="M34" s="126"/>
      <c r="N34" s="126"/>
      <c r="O34" s="127"/>
      <c r="P34" s="391"/>
      <c r="Q34" s="392"/>
      <c r="R34" s="393"/>
      <c r="S34" s="299" t="str">
        <f>IF(作業員の選択!$C$14="","",VLOOKUP(作業員の選択!$C$14,基本データ!$A$11:$AN$50,13,FALSE))</f>
        <v>O</v>
      </c>
      <c r="T34" s="348"/>
      <c r="U34" s="350"/>
      <c r="V34" s="290" t="str">
        <f>IF(作業員の選択!$C$14="","",VLOOKUP(作業員の選択!$C$14,基本データ!$A$11:$AN$50,16,FALSE))</f>
        <v>低圧電気取扱業務</v>
      </c>
      <c r="W34" s="306"/>
      <c r="X34" s="290" t="str">
        <f>IF(作業員の選択!$C$14="","",VLOOKUP(作業員の選択!$C$14,基本データ!$A$11:$AN$50,22,FALSE))</f>
        <v>高所作業車(10m以上)</v>
      </c>
      <c r="Y34" s="301"/>
      <c r="Z34" s="301"/>
      <c r="AA34" s="291"/>
      <c r="AB34" s="290" t="str">
        <f>IF(作業員の選択!$C$14="","",VLOOKUP(作業員の選択!$C$14,基本データ!$A$11:$AN$50,28,FALSE))</f>
        <v>消防設備士甲種４級</v>
      </c>
      <c r="AC34" s="291"/>
      <c r="AD34" s="473"/>
      <c r="AE34" s="474"/>
      <c r="AF34" s="282" t="str">
        <f>IF(作業員の選択!$C$14="","",VLOOKUP(作業員の選択!$C$14,基本データ!$A$11:$AN$50,37,FALSE))</f>
        <v>厚生年金</v>
      </c>
      <c r="AG34" s="282" t="s">
        <v>399</v>
      </c>
      <c r="AH34" s="265"/>
    </row>
    <row r="35" spans="2:36" ht="9" customHeight="1">
      <c r="B35" s="284"/>
      <c r="C35" s="276"/>
      <c r="D35" s="277"/>
      <c r="E35" s="278"/>
      <c r="F35" s="299"/>
      <c r="G35" s="297"/>
      <c r="H35" s="330">
        <f ca="1">IF(作業員の選択!$C$14="","　　年",VLOOKUP(作業員の選択!$C$14,基本データ!$A$11:$AQ$50,43,FALSE))</f>
        <v>52</v>
      </c>
      <c r="I35" s="331"/>
      <c r="J35" s="394">
        <f ca="1">IF(作業員の選択!$C$14="","　歳",VLOOKUP(作業員の選択!$C$14,基本データ!$A$11:$AQ$50,42,FALSE))</f>
        <v>36</v>
      </c>
      <c r="K35" s="195" t="str">
        <f>IF(作業員の選択!$C$14="","",VLOOKUP(作業員の選択!$C$14,基本データ!$A$11:$AN$50,8,FALSE))</f>
        <v>同上</v>
      </c>
      <c r="L35" s="317" t="s">
        <v>43</v>
      </c>
      <c r="M35" s="318"/>
      <c r="N35" s="319">
        <f>IF(作業員の選択!$C$14="","",VLOOKUP(作業員の選択!$C$14,基本データ!$A$11:$AN$50,9,FALSE))</f>
        <v>0</v>
      </c>
      <c r="O35" s="396"/>
      <c r="P35" s="321">
        <f>IF(作業員の選択!$C$14="","",VLOOKUP(作業員の選択!$C$14,基本データ!$A$11:$AN$50,11,FALSE))</f>
        <v>107</v>
      </c>
      <c r="Q35" s="324" t="s">
        <v>68</v>
      </c>
      <c r="R35" s="466">
        <f>IF(作業員の選択!$C$14="","",VLOOKUP(作業員の選択!$C$14,基本データ!$A$11:$AN$50,12,FALSE))</f>
        <v>69</v>
      </c>
      <c r="S35" s="299"/>
      <c r="T35" s="273">
        <f>IF(作業員の選択!$C$14="","　　年",VLOOKUP(作業員の選択!$C$14,基本データ!$A$11:$AQ$50,33,FALSE))</f>
        <v>504</v>
      </c>
      <c r="U35" s="275"/>
      <c r="V35" s="290" t="str">
        <f>IF(作業員の選択!$C$14="","",VLOOKUP(作業員の選択!$C$14,基本データ!$A$11:$AN$50,17,FALSE))</f>
        <v>え</v>
      </c>
      <c r="W35" s="306"/>
      <c r="X35" s="290">
        <f>IF(作業員の選択!$C$14="","",VLOOKUP(作業員の選択!$C$14,基本データ!$A$11:$AN$50,23,FALSE))</f>
        <v>104</v>
      </c>
      <c r="Y35" s="301"/>
      <c r="Z35" s="301"/>
      <c r="AA35" s="291"/>
      <c r="AB35" s="290">
        <f>IF(作業員の選択!$C$14="","",VLOOKUP(作業員の選択!$C$14,基本データ!$A$11:$AN$50,29,FALSE))</f>
        <v>404</v>
      </c>
      <c r="AC35" s="291"/>
      <c r="AD35" s="475" t="s">
        <v>66</v>
      </c>
      <c r="AE35" s="476"/>
      <c r="AF35" s="283">
        <f>IF(作業員の選択!$C$14="","",VLOOKUP(作業員の選択!$C$14,基本データ!$A$11:$AN$50,25,FALSE))</f>
        <v>204</v>
      </c>
      <c r="AG35" s="283"/>
      <c r="AH35" s="263" t="str">
        <f>IF(作業員の選択!$C$14="","",IF(VLOOKUP(作業員の選択!$C$14,基本データ!$A$11:$AO$60,41,FALSE)="有","",IF(VLOOKUP(作業員の選択!$C$14,基本データ!$A$11:$AO$60,41,FALSE)="無","○","")))</f>
        <v>○</v>
      </c>
    </row>
    <row r="36" spans="2:36" ht="9" customHeight="1">
      <c r="B36" s="136"/>
      <c r="C36" s="276"/>
      <c r="D36" s="277"/>
      <c r="E36" s="278"/>
      <c r="F36" s="137"/>
      <c r="G36" s="297"/>
      <c r="H36" s="332"/>
      <c r="I36" s="333"/>
      <c r="J36" s="336"/>
      <c r="K36" s="194"/>
      <c r="L36" s="170"/>
      <c r="M36" s="171"/>
      <c r="N36" s="175"/>
      <c r="O36" s="176"/>
      <c r="P36" s="322"/>
      <c r="Q36" s="325"/>
      <c r="R36" s="467"/>
      <c r="S36" s="137"/>
      <c r="T36" s="276"/>
      <c r="U36" s="278"/>
      <c r="V36" s="290">
        <f>IF(作業員の選択!$C$14="","",VLOOKUP(作業員の選択!$C$14,基本データ!$A$11:$AN$50,18,FALSE))</f>
        <v>4</v>
      </c>
      <c r="W36" s="291"/>
      <c r="X36" s="290">
        <f>IF(作業員の選択!$C$14="","",VLOOKUP(作業員の選択!$C$14,基本データ!$A$11:$AN$50,24,FALSE))</f>
        <v>154</v>
      </c>
      <c r="Y36" s="301"/>
      <c r="Z36" s="301"/>
      <c r="AA36" s="291"/>
      <c r="AB36" s="290">
        <f>IF(作業員の選択!$C$14="","",VLOOKUP(作業員の選択!$C$14,基本データ!$A$11:$AN$50,30,FALSE))</f>
        <v>454</v>
      </c>
      <c r="AC36" s="291"/>
      <c r="AD36" s="471"/>
      <c r="AE36" s="472"/>
      <c r="AF36" s="282" t="str">
        <f>IF(作業員の選択!$C$14="","",VLOOKUP(作業員の選択!$C$14,基本データ!$A$11:$AN$50,39,FALSE))</f>
        <v>　　</v>
      </c>
      <c r="AG36" s="282">
        <f>IF(作業員の選択!$C$14="","",IF($AF$36="適用除外","－",VLOOKUP(作業員の選択!$C$14,基本データ!$A$11:$AN$50,40,FALSE)))</f>
        <v>1004</v>
      </c>
      <c r="AH36" s="264"/>
    </row>
    <row r="37" spans="2:36" ht="9" customHeight="1">
      <c r="B37" s="85"/>
      <c r="C37" s="279"/>
      <c r="D37" s="280"/>
      <c r="E37" s="281"/>
      <c r="F37" s="82"/>
      <c r="G37" s="300"/>
      <c r="H37" s="334"/>
      <c r="I37" s="335"/>
      <c r="J37" s="395"/>
      <c r="K37" s="185"/>
      <c r="L37" s="128"/>
      <c r="M37" s="129"/>
      <c r="N37" s="129"/>
      <c r="O37" s="130"/>
      <c r="P37" s="323"/>
      <c r="Q37" s="326"/>
      <c r="R37" s="468"/>
      <c r="S37" s="83"/>
      <c r="T37" s="279"/>
      <c r="U37" s="281"/>
      <c r="V37" s="480">
        <f>IF(作業員の選択!$C$14="","",VLOOKUP(作業員の選択!$C$14,基本データ!$A$11:$AN$50,19,FALSE))</f>
        <v>54</v>
      </c>
      <c r="W37" s="481"/>
      <c r="X37" s="480">
        <f>IF(作業員の選択!$C$14="","",VLOOKUP(作業員の選択!$C$14,基本データ!$A$11:$AN$50,25,FALSE))</f>
        <v>204</v>
      </c>
      <c r="Y37" s="482"/>
      <c r="Z37" s="482"/>
      <c r="AA37" s="481"/>
      <c r="AB37" s="480">
        <f>IF(作業員の選択!$C$14="","",VLOOKUP(作業員の選択!$C$14,基本データ!$A$11:$AN$50,31,FALSE))</f>
        <v>504</v>
      </c>
      <c r="AC37" s="481"/>
      <c r="AD37" s="477"/>
      <c r="AE37" s="478"/>
      <c r="AF37" s="283">
        <f>IF(作業員の選択!$C$14="","",VLOOKUP(作業員の選択!$C$14,基本データ!$A$11:$AN$50,25,FALSE))</f>
        <v>204</v>
      </c>
      <c r="AG37" s="283"/>
      <c r="AH37" s="265"/>
    </row>
    <row r="38" spans="2:36" ht="9" customHeight="1">
      <c r="B38" s="86"/>
      <c r="C38" s="267" t="str">
        <f>IF(作業員の選択!$C$15="","",VLOOKUP(作業員の選択!$C$15,基本データ!$A$11:$AN$50,2,FALSE))</f>
        <v>しらい　ごろう</v>
      </c>
      <c r="D38" s="268"/>
      <c r="E38" s="269"/>
      <c r="F38" s="84"/>
      <c r="G38" s="296"/>
      <c r="H38" s="313">
        <f>IF(作業員の選択!$C$15="","　　年　月　日",VLOOKUP(作業員の選択!$C$15,基本データ!$A$11:$AQ$50,5,FALSE))</f>
        <v>30901</v>
      </c>
      <c r="I38" s="314"/>
      <c r="J38" s="357">
        <f>IF(作業員の選択!$C$15="","　　年　月　日",VLOOKUP(作業員の選択!$C$15,基本データ!$A$11:$AQ$50,4,FALSE))</f>
        <v>23096</v>
      </c>
      <c r="K38" s="181" t="str">
        <f>IF(作業員の選択!$C$15="","",VLOOKUP(作業員の選択!$C$15,基本データ!$A$11:$AN$50,6,FALSE))</f>
        <v>長岡市1-5</v>
      </c>
      <c r="L38" s="317" t="s">
        <v>43</v>
      </c>
      <c r="M38" s="318"/>
      <c r="N38" s="383" t="str">
        <f>IF(作業員の選択!$C$15="","",VLOOKUP(作業員の選択!$C$15,基本データ!$A$11:$AN$50,7,FALSE))</f>
        <v>0258-11-0005</v>
      </c>
      <c r="O38" s="384"/>
      <c r="P38" s="385">
        <f>IF(作業員の選択!$C$15="","",VLOOKUP(作業員の選択!$C$15,基本データ!$A$11:$AN$50,10,FALSE))</f>
        <v>44600</v>
      </c>
      <c r="Q38" s="386"/>
      <c r="R38" s="387"/>
      <c r="S38" s="80"/>
      <c r="T38" s="342">
        <f>IF(作業員の選択!$C$15="","　　年　月　日",VLOOKUP(作業員の選択!$C$15,基本データ!$A$11:$AQ$50,32,FALSE))</f>
        <v>44625</v>
      </c>
      <c r="U38" s="344"/>
      <c r="V38" s="288" t="str">
        <f>IF(作業員の選択!$C$15="","",VLOOKUP(作業員の選択!$C$15,基本データ!$A$11:$AN$50,14,FALSE))</f>
        <v>小型車両系建設機械</v>
      </c>
      <c r="W38" s="381"/>
      <c r="X38" s="288" t="str">
        <f>IF(作業員の選択!$C$15="","",VLOOKUP(作業員の選択!$C$15,基本データ!$A$11:$AN$50,20,FALSE))</f>
        <v>高所作業車(10m以上)</v>
      </c>
      <c r="Y38" s="382"/>
      <c r="Z38" s="382"/>
      <c r="AA38" s="289"/>
      <c r="AB38" s="288" t="str">
        <f>IF(作業員の選択!$C$15="","",VLOOKUP(作業員の選択!$C$15,基本データ!$A$11:$AN$50,26,FALSE))</f>
        <v>第1種電気工事士</v>
      </c>
      <c r="AC38" s="289"/>
      <c r="AD38" s="469" t="s">
        <v>66</v>
      </c>
      <c r="AE38" s="470"/>
      <c r="AF38" s="282" t="str">
        <f>IF(作業員の選択!$C$15="","",VLOOKUP(作業員の選択!$C$15,基本データ!$A$11:$AN$50,35,FALSE))</f>
        <v>健康保険組合</v>
      </c>
      <c r="AG38" s="282">
        <f>IF(作業員の選択!$C$15="","",IF(作業員の選択!$C$15="","",VLOOKUP(作業員の選択!$C$15,基本データ!$A$11:$AN$50,36,FALSE)))</f>
        <v>5</v>
      </c>
      <c r="AH38" s="263" t="str">
        <f>IF(作業員の選択!$C$15="","",IF(VLOOKUP(作業員の選択!$C$15,基本データ!$A$11:$AO$60,41,FALSE)="有","○",IF(VLOOKUP(作業員の選択!$C$15,基本データ!$A$11:$AO$60,41,FALSE)="","","")))</f>
        <v>○</v>
      </c>
    </row>
    <row r="39" spans="2:36" ht="9" customHeight="1">
      <c r="B39" s="149"/>
      <c r="C39" s="270"/>
      <c r="D39" s="271"/>
      <c r="E39" s="272"/>
      <c r="F39" s="148"/>
      <c r="G39" s="297"/>
      <c r="H39" s="309"/>
      <c r="I39" s="310"/>
      <c r="J39" s="358"/>
      <c r="K39" s="194"/>
      <c r="L39" s="170"/>
      <c r="M39" s="171"/>
      <c r="N39" s="172"/>
      <c r="O39" s="173"/>
      <c r="P39" s="388"/>
      <c r="Q39" s="389"/>
      <c r="R39" s="390"/>
      <c r="S39" s="145"/>
      <c r="T39" s="345"/>
      <c r="U39" s="347"/>
      <c r="V39" s="290" t="str">
        <f>IF(作業員の選択!$C$15="","",VLOOKUP(作業員の選択!$C$15,基本データ!$A$11:$AN$50,15,FALSE))</f>
        <v>職長訓練</v>
      </c>
      <c r="W39" s="291"/>
      <c r="X39" s="290" t="str">
        <f>IF(作業員の選択!$C$15="","",VLOOKUP(作業員の選択!$C$15,基本データ!$A$11:$AN$50,21,FALSE))</f>
        <v>玉掛作業者(1t以上)</v>
      </c>
      <c r="Y39" s="301"/>
      <c r="Z39" s="301"/>
      <c r="AA39" s="291"/>
      <c r="AB39" s="290" t="str">
        <f>IF(作業員の選択!$C$15="","",VLOOKUP(作業員の選択!$C$15,基本データ!$A$11:$AN$50,27,FALSE))</f>
        <v>1級電気施工管理</v>
      </c>
      <c r="AC39" s="291"/>
      <c r="AD39" s="471"/>
      <c r="AE39" s="472"/>
      <c r="AF39" s="283">
        <f>IF(作業員の選択!$C$15="","",VLOOKUP(作業員の選択!$C$15,基本データ!$A$11:$AN$50,25,FALSE))</f>
        <v>205</v>
      </c>
      <c r="AG39" s="283">
        <f>IF(作業員の選択!$C$15="","",VLOOKUP(作業員の選択!$C$15,基本データ!$A$11:$AN$50,25,FALSE))</f>
        <v>205</v>
      </c>
      <c r="AH39" s="264"/>
    </row>
    <row r="40" spans="2:36" ht="9" customHeight="1">
      <c r="B40" s="284">
        <v>5</v>
      </c>
      <c r="C40" s="273" t="str">
        <f>IF(作業員の選択!$C$15="","",VLOOKUP(作業員の選択!$C$15,基本データ!$A$11:$AN$50,1,FALSE))</f>
        <v>白井　五郎</v>
      </c>
      <c r="D40" s="274"/>
      <c r="E40" s="275"/>
      <c r="F40" s="299" t="str">
        <f>IF(作業員の選択!$C$15="","",VLOOKUP(作業員の選択!$C$15,基本データ!$A$11:$AN$50,3,FALSE))</f>
        <v>電工</v>
      </c>
      <c r="G40" s="297"/>
      <c r="H40" s="315"/>
      <c r="I40" s="316"/>
      <c r="J40" s="359"/>
      <c r="K40" s="183"/>
      <c r="L40" s="125"/>
      <c r="M40" s="126"/>
      <c r="N40" s="126"/>
      <c r="O40" s="127"/>
      <c r="P40" s="391"/>
      <c r="Q40" s="392"/>
      <c r="R40" s="393"/>
      <c r="S40" s="299" t="str">
        <f>IF(作業員の選択!$C$15="","",VLOOKUP(作業員の選択!$C$15,基本データ!$A$11:$AN$50,13,FALSE))</f>
        <v>A</v>
      </c>
      <c r="T40" s="348"/>
      <c r="U40" s="350"/>
      <c r="V40" s="290" t="str">
        <f>IF(作業員の選択!$C$15="","",VLOOKUP(作業員の選択!$C$15,基本データ!$A$11:$AN$50,16,FALSE))</f>
        <v>低圧電気取扱業務</v>
      </c>
      <c r="W40" s="306"/>
      <c r="X40" s="290" t="str">
        <f>IF(作業員の選択!$C$15="","",VLOOKUP(作業員の選択!$C$15,基本データ!$A$11:$AN$50,22,FALSE))</f>
        <v>小型移動式クレーン(5t未満)</v>
      </c>
      <c r="Y40" s="301"/>
      <c r="Z40" s="301"/>
      <c r="AA40" s="291"/>
      <c r="AB40" s="290" t="str">
        <f>IF(作業員の選択!$C$15="","",VLOOKUP(作業員の選択!$C$15,基本データ!$A$11:$AN$50,28,FALSE))</f>
        <v>有線ﾃﾚﾋﾞｼﾞｮﾝ放送技術者</v>
      </c>
      <c r="AC40" s="291"/>
      <c r="AD40" s="473"/>
      <c r="AE40" s="474"/>
      <c r="AF40" s="282" t="str">
        <f>IF(作業員の選択!$C$15="","",VLOOKUP(作業員の選択!$C$15,基本データ!$A$11:$AN$50,37,FALSE))</f>
        <v>厚生年金</v>
      </c>
      <c r="AG40" s="282" t="s">
        <v>399</v>
      </c>
      <c r="AH40" s="265"/>
    </row>
    <row r="41" spans="2:36" ht="9" customHeight="1">
      <c r="B41" s="284"/>
      <c r="C41" s="276"/>
      <c r="D41" s="277"/>
      <c r="E41" s="278"/>
      <c r="F41" s="299"/>
      <c r="G41" s="297"/>
      <c r="H41" s="330">
        <f ca="1">IF(作業員の選択!$C$15="","　　年",VLOOKUP(作業員の選択!$C$15,基本データ!$A$11:$AQ$50,43,FALSE))</f>
        <v>38</v>
      </c>
      <c r="I41" s="331"/>
      <c r="J41" s="394">
        <f ca="1">IF(作業員の選択!$C$15="","　歳",VLOOKUP(作業員の選択!$C$15,基本データ!$A$11:$AQ$50,42,FALSE))</f>
        <v>59</v>
      </c>
      <c r="K41" s="195" t="str">
        <f>IF(作業員の選択!$C$15="","",VLOOKUP(作業員の選択!$C$15,基本データ!$A$11:$AN$50,8,FALSE))</f>
        <v>同上</v>
      </c>
      <c r="L41" s="317" t="s">
        <v>43</v>
      </c>
      <c r="M41" s="318"/>
      <c r="N41" s="319">
        <f>IF(作業員の選択!$C$15="","",VLOOKUP(作業員の選択!$C$15,基本データ!$A$11:$AN$50,9,FALSE))</f>
        <v>0</v>
      </c>
      <c r="O41" s="396"/>
      <c r="P41" s="321">
        <f>IF(作業員の選択!$C$15="","",VLOOKUP(作業員の選択!$C$15,基本データ!$A$11:$AN$50,11,FALSE))</f>
        <v>155</v>
      </c>
      <c r="Q41" s="324" t="s">
        <v>68</v>
      </c>
      <c r="R41" s="466">
        <f>IF(作業員の選択!$C$15="","",VLOOKUP(作業員の選択!$C$15,基本データ!$A$11:$AN$50,12,FALSE))</f>
        <v>97</v>
      </c>
      <c r="S41" s="299"/>
      <c r="T41" s="273">
        <f>IF(作業員の選択!$C$15="","　　年",VLOOKUP(作業員の選択!$C$15,基本データ!$A$11:$AQ$50,33,FALSE))</f>
        <v>505</v>
      </c>
      <c r="U41" s="275"/>
      <c r="V41" s="290" t="str">
        <f>IF(作業員の選択!$C$15="","",VLOOKUP(作業員の選択!$C$15,基本データ!$A$11:$AN$50,17,FALSE))</f>
        <v>お</v>
      </c>
      <c r="W41" s="306"/>
      <c r="X41" s="290">
        <f>IF(作業員の選択!$C$15="","",VLOOKUP(作業員の選択!$C$15,基本データ!$A$11:$AN$50,23,FALSE))</f>
        <v>105</v>
      </c>
      <c r="Y41" s="301"/>
      <c r="Z41" s="301"/>
      <c r="AA41" s="291"/>
      <c r="AB41" s="290">
        <f>IF(作業員の選択!$C$15="","",VLOOKUP(作業員の選択!$C$15,基本データ!$A$11:$AN$50,29,FALSE))</f>
        <v>405</v>
      </c>
      <c r="AC41" s="291"/>
      <c r="AD41" s="475" t="s">
        <v>66</v>
      </c>
      <c r="AE41" s="476"/>
      <c r="AF41" s="283">
        <f>IF(作業員の選択!$C$15="","",VLOOKUP(作業員の選択!$C$15,基本データ!$A$11:$AN$50,25,FALSE))</f>
        <v>205</v>
      </c>
      <c r="AG41" s="283"/>
      <c r="AH41" s="263" t="str">
        <f>IF(作業員の選択!$C$15="","",IF(VLOOKUP(作業員の選択!$C$15,基本データ!$A$11:$AO$60,41,FALSE)="有","",IF(VLOOKUP(作業員の選択!$C$15,基本データ!$A$11:$AO$60,41,FALSE)="無","○","")))</f>
        <v/>
      </c>
    </row>
    <row r="42" spans="2:36" ht="9" customHeight="1">
      <c r="B42" s="136"/>
      <c r="C42" s="276"/>
      <c r="D42" s="277"/>
      <c r="E42" s="278"/>
      <c r="F42" s="137"/>
      <c r="G42" s="297"/>
      <c r="H42" s="332"/>
      <c r="I42" s="333"/>
      <c r="J42" s="336"/>
      <c r="K42" s="194"/>
      <c r="L42" s="170"/>
      <c r="M42" s="171"/>
      <c r="N42" s="175"/>
      <c r="O42" s="176"/>
      <c r="P42" s="322"/>
      <c r="Q42" s="325"/>
      <c r="R42" s="467"/>
      <c r="S42" s="137"/>
      <c r="T42" s="276"/>
      <c r="U42" s="278"/>
      <c r="V42" s="292">
        <f>IF(作業員の選択!$C$15="","",VLOOKUP(作業員の選択!$C$15,基本データ!$A$11:$AN$50,18,FALSE))</f>
        <v>5</v>
      </c>
      <c r="W42" s="293"/>
      <c r="X42" s="292">
        <f>IF(作業員の選択!$C$15="","",VLOOKUP(作業員の選択!$C$15,基本データ!$A$11:$AN$50,24,FALSE))</f>
        <v>155</v>
      </c>
      <c r="Y42" s="304"/>
      <c r="Z42" s="304"/>
      <c r="AA42" s="293"/>
      <c r="AB42" s="292">
        <f>IF(作業員の選択!$C$15="","",VLOOKUP(作業員の選択!$C$15,基本データ!$A$11:$AN$50,30,FALSE))</f>
        <v>455</v>
      </c>
      <c r="AC42" s="293"/>
      <c r="AD42" s="471"/>
      <c r="AE42" s="472"/>
      <c r="AF42" s="282" t="str">
        <f>IF(作業員の選択!$C$15="","",VLOOKUP(作業員の選択!$C$15,基本データ!$A$11:$AN$50,39,FALSE))</f>
        <v>　　</v>
      </c>
      <c r="AG42" s="282">
        <f>IF(作業員の選択!$C$15="","",IF($AF$42="適用除外","－",VLOOKUP(作業員の選択!$C$15,基本データ!$A$11:$AN$50,40,FALSE)))</f>
        <v>1005</v>
      </c>
      <c r="AH42" s="264"/>
    </row>
    <row r="43" spans="2:36" ht="9" customHeight="1">
      <c r="B43" s="85"/>
      <c r="C43" s="279"/>
      <c r="D43" s="280"/>
      <c r="E43" s="281"/>
      <c r="F43" s="82"/>
      <c r="G43" s="300"/>
      <c r="H43" s="334"/>
      <c r="I43" s="335"/>
      <c r="J43" s="395"/>
      <c r="K43" s="185"/>
      <c r="L43" s="128"/>
      <c r="M43" s="129"/>
      <c r="N43" s="129"/>
      <c r="O43" s="130"/>
      <c r="P43" s="323"/>
      <c r="Q43" s="326"/>
      <c r="R43" s="468"/>
      <c r="S43" s="83"/>
      <c r="T43" s="279"/>
      <c r="U43" s="281"/>
      <c r="V43" s="294">
        <f>IF(作業員の選択!$C$15="","",VLOOKUP(作業員の選択!$C$15,基本データ!$A$11:$AN$50,19,FALSE))</f>
        <v>55</v>
      </c>
      <c r="W43" s="287"/>
      <c r="X43" s="294">
        <f>IF(作業員の選択!$C$15="","",VLOOKUP(作業員の選択!$C$15,基本データ!$A$11:$AN$50,25,FALSE))</f>
        <v>205</v>
      </c>
      <c r="Y43" s="479"/>
      <c r="Z43" s="479"/>
      <c r="AA43" s="295"/>
      <c r="AB43" s="294">
        <f>IF(作業員の選択!$C$15="","",VLOOKUP(作業員の選択!$C$15,基本データ!$A$11:$AN$50,31,FALSE))</f>
        <v>505</v>
      </c>
      <c r="AC43" s="295"/>
      <c r="AD43" s="477"/>
      <c r="AE43" s="478"/>
      <c r="AF43" s="283">
        <f>IF(作業員の選択!$C$15="","",VLOOKUP(作業員の選択!$C$15,基本データ!$A$11:$AN$50,25,FALSE))</f>
        <v>205</v>
      </c>
      <c r="AG43" s="283">
        <f>IF(作業員の選択!$C$15="","",VLOOKUP(作業員の選択!$C$15,基本データ!$A$11:$AN$50,25,FALSE))</f>
        <v>205</v>
      </c>
      <c r="AH43" s="265"/>
    </row>
    <row r="44" spans="2:36" ht="9" customHeight="1">
      <c r="B44" s="86"/>
      <c r="C44" s="267" t="str">
        <f>IF(作業員の選択!$C$16="","",VLOOKUP(作業員の選択!$C$16,基本データ!$A$11:$AN$50,2,FALSE))</f>
        <v>しらい　ろくろう</v>
      </c>
      <c r="D44" s="268"/>
      <c r="E44" s="269"/>
      <c r="F44" s="84"/>
      <c r="G44" s="296"/>
      <c r="H44" s="313">
        <f>IF(作業員の選択!$C$16="","　　年　月　日",VLOOKUP(作業員の選択!$C$16,基本データ!$A$11:$AQ$50,5,FALSE))</f>
        <v>31868</v>
      </c>
      <c r="I44" s="314"/>
      <c r="J44" s="357">
        <f>IF(作業員の選択!$C$16="","　　年　月　日",VLOOKUP(作業員の選択!$C$16,基本データ!$A$11:$AQ$50,4,FALSE))</f>
        <v>23847</v>
      </c>
      <c r="K44" s="181" t="str">
        <f>IF(作業員の選択!$C$16="","",VLOOKUP(作業員の選択!$C$16,基本データ!$A$11:$AN$50,6,FALSE))</f>
        <v>長岡市1-6</v>
      </c>
      <c r="L44" s="317" t="s">
        <v>43</v>
      </c>
      <c r="M44" s="318"/>
      <c r="N44" s="383" t="str">
        <f>IF(作業員の選択!$C$16="","",VLOOKUP(作業員の選択!$C$16,基本データ!$A$11:$AN$50,7,FALSE))</f>
        <v>0258-11-0006</v>
      </c>
      <c r="O44" s="384"/>
      <c r="P44" s="385">
        <f>IF(作業員の選択!$C$16="","",VLOOKUP(作業員の選択!$C$16,基本データ!$A$11:$AN$50,10,FALSE))</f>
        <v>44601</v>
      </c>
      <c r="Q44" s="386"/>
      <c r="R44" s="387"/>
      <c r="S44" s="80"/>
      <c r="T44" s="342">
        <f>IF(作業員の選択!$C$16="","　　年　月　日",VLOOKUP(作業員の選択!$C$16,基本データ!$A$11:$AQ$50,32,FALSE))</f>
        <v>44626</v>
      </c>
      <c r="U44" s="344"/>
      <c r="V44" s="288" t="str">
        <f>IF(作業員の選択!$C$16="","",VLOOKUP(作業員の選択!$C$16,基本データ!$A$11:$AN$50,14,FALSE))</f>
        <v>職長訓練</v>
      </c>
      <c r="W44" s="381"/>
      <c r="X44" s="288" t="str">
        <f>IF(作業員の選択!$C$16="","",VLOOKUP(作業員の選択!$C$16,基本データ!$A$11:$AN$50,20,FALSE))</f>
        <v>小型移動式クレーン(5t未満)</v>
      </c>
      <c r="Y44" s="382"/>
      <c r="Z44" s="382"/>
      <c r="AA44" s="289"/>
      <c r="AB44" s="288" t="str">
        <f>IF(作業員の選択!$C$16="","",VLOOKUP(作業員の選択!$C$16,基本データ!$A$11:$AN$50,26,FALSE))</f>
        <v>第1種電気工事士</v>
      </c>
      <c r="AC44" s="289"/>
      <c r="AD44" s="469" t="s">
        <v>66</v>
      </c>
      <c r="AE44" s="470"/>
      <c r="AF44" s="282" t="str">
        <f>IF(作業員の選択!$C$16="","",VLOOKUP(作業員の選択!$C$16,基本データ!$A$11:$AN$50,35,FALSE))</f>
        <v>健康保険組合</v>
      </c>
      <c r="AG44" s="282">
        <f>IF(作業員の選択!$C$16="","",VLOOKUP(作業員の選択!$C$16,基本データ!$A$11:$AN$50,36,FALSE))</f>
        <v>6</v>
      </c>
      <c r="AH44" s="263" t="str">
        <f>IF(作業員の選択!$C$16="","",IF(VLOOKUP(作業員の選択!$C$16,基本データ!$A$11:$AO$60,41,FALSE)="有","○",IF(VLOOKUP(作業員の選択!$C$16,基本データ!$A$11:$AO$60,41,FALSE)="","","")))</f>
        <v>○</v>
      </c>
      <c r="AI44" s="163"/>
      <c r="AJ44" s="163"/>
    </row>
    <row r="45" spans="2:36" ht="9" customHeight="1">
      <c r="B45" s="149"/>
      <c r="C45" s="270"/>
      <c r="D45" s="271"/>
      <c r="E45" s="272"/>
      <c r="F45" s="148"/>
      <c r="G45" s="297"/>
      <c r="H45" s="309"/>
      <c r="I45" s="310"/>
      <c r="J45" s="358"/>
      <c r="K45" s="194"/>
      <c r="L45" s="170"/>
      <c r="M45" s="171"/>
      <c r="N45" s="172"/>
      <c r="O45" s="173"/>
      <c r="P45" s="388"/>
      <c r="Q45" s="389"/>
      <c r="R45" s="390"/>
      <c r="S45" s="145"/>
      <c r="T45" s="345"/>
      <c r="U45" s="347"/>
      <c r="V45" s="290" t="str">
        <f>IF(作業員の選択!$C$16="","",VLOOKUP(作業員の選択!$C$16,基本データ!$A$11:$AN$50,15,FALSE))</f>
        <v>低圧電気取扱業務</v>
      </c>
      <c r="W45" s="291"/>
      <c r="X45" s="290" t="str">
        <f>IF(作業員の選択!$C$16="","",VLOOKUP(作業員の選択!$C$16,基本データ!$A$11:$AN$50,21,FALSE))</f>
        <v>玉掛作業者(1t以上)</v>
      </c>
      <c r="Y45" s="301"/>
      <c r="Z45" s="301"/>
      <c r="AA45" s="291"/>
      <c r="AB45" s="290" t="str">
        <f>IF(作業員の選択!$C$16="","",VLOOKUP(作業員の選択!$C$16,基本データ!$A$11:$AN$50,27,FALSE))</f>
        <v>2級電気施工管理</v>
      </c>
      <c r="AC45" s="291"/>
      <c r="AD45" s="471"/>
      <c r="AE45" s="472"/>
      <c r="AF45" s="283">
        <f>IF(作業員の選択!$C$16="","",VLOOKUP(作業員の選択!$C$16,基本データ!$A$11:$AN$50,25,FALSE))</f>
        <v>206</v>
      </c>
      <c r="AG45" s="283"/>
      <c r="AH45" s="264"/>
      <c r="AI45" s="163"/>
      <c r="AJ45" s="163"/>
    </row>
    <row r="46" spans="2:36" ht="9" customHeight="1">
      <c r="B46" s="284">
        <v>6</v>
      </c>
      <c r="C46" s="273" t="str">
        <f>IF(作業員の選択!$C$16="","",VLOOKUP(作業員の選択!$C$16,基本データ!$A$11:$AN$50,1,FALSE))</f>
        <v>白井　六郎</v>
      </c>
      <c r="D46" s="274"/>
      <c r="E46" s="275"/>
      <c r="F46" s="299" t="str">
        <f>IF(作業員の選択!$C$16="","",VLOOKUP(作業員の選択!$C$16,基本データ!$A$11:$AN$50,3,FALSE))</f>
        <v>電工</v>
      </c>
      <c r="G46" s="297"/>
      <c r="H46" s="315"/>
      <c r="I46" s="316"/>
      <c r="J46" s="359"/>
      <c r="K46" s="183"/>
      <c r="L46" s="125"/>
      <c r="M46" s="126"/>
      <c r="N46" s="126"/>
      <c r="O46" s="127"/>
      <c r="P46" s="391"/>
      <c r="Q46" s="392"/>
      <c r="R46" s="393"/>
      <c r="S46" s="299" t="str">
        <f>IF(作業員の選択!$C$16="","",VLOOKUP(作業員の選択!$C$16,基本データ!$A$11:$AN$50,13,FALSE))</f>
        <v>B</v>
      </c>
      <c r="T46" s="348"/>
      <c r="U46" s="350"/>
      <c r="V46" s="290" t="str">
        <f>IF(作業員の選択!$C$16="","",VLOOKUP(作業員の選択!$C$16,基本データ!$A$11:$AN$50,16,FALSE))</f>
        <v>研削といし</v>
      </c>
      <c r="W46" s="306"/>
      <c r="X46" s="290" t="str">
        <f>IF(作業員の選択!$C$16="","",VLOOKUP(作業員の選択!$C$16,基本データ!$A$11:$AN$50,22,FALSE))</f>
        <v>高所作業車(10m以上)</v>
      </c>
      <c r="Y46" s="301"/>
      <c r="Z46" s="301"/>
      <c r="AA46" s="291"/>
      <c r="AB46" s="290" t="str">
        <f>IF(作業員の選択!$C$16="","",VLOOKUP(作業員の選択!$C$16,基本データ!$A$11:$AN$50,28,FALSE))</f>
        <v>消防設備士甲種４級</v>
      </c>
      <c r="AC46" s="291"/>
      <c r="AD46" s="473"/>
      <c r="AE46" s="474"/>
      <c r="AF46" s="282" t="str">
        <f>IF(作業員の選択!$C$16="","",VLOOKUP(作業員の選択!$C$16,基本データ!$A$11:$AN$50,37,FALSE))</f>
        <v>厚生年金</v>
      </c>
      <c r="AG46" s="282" t="s">
        <v>399</v>
      </c>
      <c r="AH46" s="265"/>
      <c r="AI46" s="163"/>
      <c r="AJ46" s="163"/>
    </row>
    <row r="47" spans="2:36" ht="9" customHeight="1">
      <c r="B47" s="284"/>
      <c r="C47" s="276"/>
      <c r="D47" s="277"/>
      <c r="E47" s="278"/>
      <c r="F47" s="299"/>
      <c r="G47" s="297"/>
      <c r="H47" s="330">
        <f ca="1">IF(作業員の選択!$C$16="","　　年",VLOOKUP(作業員の選択!$C$16,基本データ!$A$11:$AQ$50,43,FALSE))</f>
        <v>35</v>
      </c>
      <c r="I47" s="331"/>
      <c r="J47" s="394">
        <f ca="1">IF(作業員の選択!$C$16="","　歳",VLOOKUP(作業員の選択!$C$16,基本データ!$A$11:$AQ$50,42,FALSE))</f>
        <v>57</v>
      </c>
      <c r="K47" s="195" t="str">
        <f>IF(作業員の選択!$C$16="","",VLOOKUP(作業員の選択!$C$16,基本データ!$A$11:$AN$50,8,FALSE))</f>
        <v>長岡市来迎寺11-6</v>
      </c>
      <c r="L47" s="317" t="s">
        <v>43</v>
      </c>
      <c r="M47" s="318"/>
      <c r="N47" s="319" t="str">
        <f>IF(作業員の選択!$C$16="","",VLOOKUP(作業員の選択!$C$16,基本データ!$A$11:$AN$50,9,FALSE))</f>
        <v>0258-92-0006</v>
      </c>
      <c r="O47" s="396"/>
      <c r="P47" s="321">
        <f>IF(作業員の選択!$C$16="","",VLOOKUP(作業員の選択!$C$16,基本データ!$A$11:$AN$50,11,FALSE))</f>
        <v>121</v>
      </c>
      <c r="Q47" s="324" t="s">
        <v>68</v>
      </c>
      <c r="R47" s="466">
        <f>IF(作業員の選択!$C$16="","",VLOOKUP(作業員の選択!$C$16,基本データ!$A$11:$AN$50,12,FALSE))</f>
        <v>75</v>
      </c>
      <c r="S47" s="299"/>
      <c r="T47" s="273">
        <f>IF(作業員の選択!$C$16="","　　年",VLOOKUP(作業員の選択!$C$16,基本データ!$A$11:$AQ$50,33,FALSE))</f>
        <v>506</v>
      </c>
      <c r="U47" s="275"/>
      <c r="V47" s="290" t="str">
        <f>IF(作業員の選択!$C$16="","",VLOOKUP(作業員の選択!$C$16,基本データ!$A$11:$AN$50,17,FALSE))</f>
        <v>か</v>
      </c>
      <c r="W47" s="306"/>
      <c r="X47" s="290">
        <f>IF(作業員の選択!$C$16="","",VLOOKUP(作業員の選択!$C$16,基本データ!$A$11:$AN$50,23,FALSE))</f>
        <v>106</v>
      </c>
      <c r="Y47" s="301"/>
      <c r="Z47" s="301"/>
      <c r="AA47" s="291"/>
      <c r="AB47" s="290">
        <f>IF(作業員の選択!$C$16="","",VLOOKUP(作業員の選択!$C$16,基本データ!$A$11:$AN$50,29,FALSE))</f>
        <v>406</v>
      </c>
      <c r="AC47" s="291"/>
      <c r="AD47" s="475" t="s">
        <v>66</v>
      </c>
      <c r="AE47" s="476"/>
      <c r="AF47" s="283">
        <f>IF(作業員の選択!$C$16="","",VLOOKUP(作業員の選択!$C$16,基本データ!$A$11:$AN$50,25,FALSE))</f>
        <v>206</v>
      </c>
      <c r="AG47" s="283"/>
      <c r="AH47" s="263" t="str">
        <f>IF(作業員の選択!$C$16="","",IF(VLOOKUP(作業員の選択!$C$16,基本データ!$A$11:$AO$60,41,FALSE)="有","",IF(VLOOKUP(作業員の選択!$C$16,基本データ!$A$11:$AO$60,41,FALSE)="無","○","")))</f>
        <v/>
      </c>
      <c r="AI47" s="163"/>
      <c r="AJ47" s="163"/>
    </row>
    <row r="48" spans="2:36" ht="9" customHeight="1">
      <c r="B48" s="136"/>
      <c r="C48" s="276"/>
      <c r="D48" s="277"/>
      <c r="E48" s="278"/>
      <c r="F48" s="137"/>
      <c r="G48" s="297"/>
      <c r="H48" s="332"/>
      <c r="I48" s="333"/>
      <c r="J48" s="336"/>
      <c r="K48" s="194"/>
      <c r="L48" s="170"/>
      <c r="M48" s="171"/>
      <c r="N48" s="175"/>
      <c r="O48" s="176"/>
      <c r="P48" s="322"/>
      <c r="Q48" s="325"/>
      <c r="R48" s="467"/>
      <c r="S48" s="137"/>
      <c r="T48" s="276"/>
      <c r="U48" s="278"/>
      <c r="V48" s="292">
        <f>IF(作業員の選択!$C$16="","",VLOOKUP(作業員の選択!$C$16,基本データ!$A$11:$AN$50,18,FALSE))</f>
        <v>6</v>
      </c>
      <c r="W48" s="293"/>
      <c r="X48" s="292">
        <f>IF(作業員の選択!$C$16="","",VLOOKUP(作業員の選択!$C$16,基本データ!$A$11:$AN$50,24,FALSE))</f>
        <v>156</v>
      </c>
      <c r="Y48" s="304"/>
      <c r="Z48" s="304"/>
      <c r="AA48" s="293"/>
      <c r="AB48" s="292">
        <f>IF(作業員の選択!$C$16="","",VLOOKUP(作業員の選択!$C$16,基本データ!$A$11:$AN$50,30,FALSE))</f>
        <v>456</v>
      </c>
      <c r="AC48" s="293"/>
      <c r="AD48" s="471"/>
      <c r="AE48" s="472"/>
      <c r="AF48" s="282" t="str">
        <f>IF(作業員の選択!$C$16="","",VLOOKUP(作業員の選択!$C$16,基本データ!$A$11:$AN$50,39,FALSE))</f>
        <v>　　</v>
      </c>
      <c r="AG48" s="282">
        <f>IF(作業員の選択!$C$16="","",IF($AF$48="適用除外","－",VLOOKUP(作業員の選択!$C$16,基本データ!$A$11:$AN$50,40,FALSE)))</f>
        <v>1006</v>
      </c>
      <c r="AH48" s="264"/>
      <c r="AI48" s="163"/>
      <c r="AJ48" s="163"/>
    </row>
    <row r="49" spans="2:36" ht="9" customHeight="1">
      <c r="B49" s="85"/>
      <c r="C49" s="279"/>
      <c r="D49" s="280"/>
      <c r="E49" s="281"/>
      <c r="F49" s="82"/>
      <c r="G49" s="300"/>
      <c r="H49" s="334"/>
      <c r="I49" s="335"/>
      <c r="J49" s="395"/>
      <c r="K49" s="185"/>
      <c r="L49" s="128"/>
      <c r="M49" s="129"/>
      <c r="N49" s="129"/>
      <c r="O49" s="130"/>
      <c r="P49" s="323"/>
      <c r="Q49" s="326"/>
      <c r="R49" s="468"/>
      <c r="S49" s="83"/>
      <c r="T49" s="279"/>
      <c r="U49" s="281"/>
      <c r="V49" s="294">
        <f>IF(作業員の選択!$C$16="","",VLOOKUP(作業員の選択!$C$16,基本データ!$A$11:$AN$50,19,FALSE))</f>
        <v>56</v>
      </c>
      <c r="W49" s="287"/>
      <c r="X49" s="294">
        <f>IF(作業員の選択!$C$16="","",VLOOKUP(作業員の選択!$C$16,基本データ!$A$11:$AN$50,25,FALSE))</f>
        <v>206</v>
      </c>
      <c r="Y49" s="479"/>
      <c r="Z49" s="479"/>
      <c r="AA49" s="295"/>
      <c r="AB49" s="294">
        <f>IF(作業員の選択!$C$16="","",VLOOKUP(作業員の選択!$C$16,基本データ!$A$11:$AN$50,31,FALSE))</f>
        <v>506</v>
      </c>
      <c r="AC49" s="295"/>
      <c r="AD49" s="477"/>
      <c r="AE49" s="478"/>
      <c r="AF49" s="283">
        <f>IF(作業員の選択!$C$16="","",VLOOKUP(作業員の選択!$C$16,基本データ!$A$11:$AN$50,25,FALSE))</f>
        <v>206</v>
      </c>
      <c r="AG49" s="283">
        <f>IF(作業員の選択!$C$16="","",VLOOKUP(作業員の選択!$C$16,基本データ!$A$11:$AN$50,25,FALSE))</f>
        <v>206</v>
      </c>
      <c r="AH49" s="265"/>
      <c r="AI49" s="163"/>
      <c r="AJ49" s="163"/>
    </row>
    <row r="50" spans="2:36" ht="9" customHeight="1">
      <c r="B50" s="86"/>
      <c r="C50" s="267" t="str">
        <f>IF(作業員の選択!$C$17="","",VLOOKUP(作業員の選択!$C$17,基本データ!$A$11:$AN$50,2,FALSE))</f>
        <v>しらい　ななろう</v>
      </c>
      <c r="D50" s="268"/>
      <c r="E50" s="269"/>
      <c r="F50" s="84"/>
      <c r="G50" s="296"/>
      <c r="H50" s="313">
        <f>IF(作業員の選択!$C$17="","　　年　月　日",VLOOKUP(作業員の選択!$C$17,基本データ!$A$11:$AQ$50,5,FALSE))</f>
        <v>31898</v>
      </c>
      <c r="I50" s="314"/>
      <c r="J50" s="357">
        <f>IF(作業員の選択!$C$17="","　　年　月　日",VLOOKUP(作業員の選択!$C$17,基本データ!$A$11:$AQ$50,4,FALSE))</f>
        <v>20822</v>
      </c>
      <c r="K50" s="181" t="str">
        <f>IF(作業員の選択!$C$17="","",VLOOKUP(作業員の選択!$C$17,基本データ!$A$11:$AN$50,6,FALSE))</f>
        <v>長岡市1-7</v>
      </c>
      <c r="L50" s="317" t="s">
        <v>43</v>
      </c>
      <c r="M50" s="318"/>
      <c r="N50" s="383" t="str">
        <f>IF(作業員の選択!$C$17="","",VLOOKUP(作業員の選択!$C$17,基本データ!$A$11:$AN$50,7,FALSE))</f>
        <v>0258-11-0007</v>
      </c>
      <c r="O50" s="384"/>
      <c r="P50" s="385">
        <f>IF(作業員の選択!$C$17="","",VLOOKUP(作業員の選択!$C$17,基本データ!$A$11:$AN$50,10,FALSE))</f>
        <v>44602</v>
      </c>
      <c r="Q50" s="386"/>
      <c r="R50" s="387"/>
      <c r="S50" s="80"/>
      <c r="T50" s="342">
        <f>IF(作業員の選択!$C$17="","　　年　月　日",VLOOKUP(作業員の選択!$C$17,基本データ!$A$11:$AQ$50,32,FALSE))</f>
        <v>44627</v>
      </c>
      <c r="U50" s="344"/>
      <c r="V50" s="288" t="str">
        <f>IF(作業員の選択!$C$17="","",VLOOKUP(作業員の選択!$C$17,基本データ!$A$11:$AN$50,14,FALSE))</f>
        <v>小型車両系建設機械</v>
      </c>
      <c r="W50" s="381"/>
      <c r="X50" s="288" t="str">
        <f>IF(作業員の選択!$C$17="","",VLOOKUP(作業員の選択!$C$17,基本データ!$A$11:$AN$50,20,FALSE))</f>
        <v>高所作業車(10m以上)</v>
      </c>
      <c r="Y50" s="382"/>
      <c r="Z50" s="382"/>
      <c r="AA50" s="289"/>
      <c r="AB50" s="288" t="str">
        <f>IF(作業員の選択!$C$17="","",VLOOKUP(作業員の選択!$C$17,基本データ!$A$11:$AN$50,26,FALSE))</f>
        <v>第1種電気工事士</v>
      </c>
      <c r="AC50" s="289"/>
      <c r="AD50" s="469" t="s">
        <v>66</v>
      </c>
      <c r="AE50" s="470"/>
      <c r="AF50" s="282" t="str">
        <f>IF(作業員の選択!$C$17="","",VLOOKUP(作業員の選択!$C$17,基本データ!$A$11:$AN$50,35,FALSE))</f>
        <v>健康保険組合</v>
      </c>
      <c r="AG50" s="282">
        <f>IF(作業員の選択!$C$17="","",VLOOKUP(作業員の選択!$C$17,基本データ!$A$11:$AN$50,36,FALSE))</f>
        <v>7</v>
      </c>
      <c r="AH50" s="263" t="str">
        <f>IF(作業員の選択!$C$17="","",IF(VLOOKUP(作業員の選択!$C$17,基本データ!$A$11:$AO$60,41,FALSE)="有","○",IF(VLOOKUP(作業員の選択!$C$17,基本データ!$A$11:$AO$60,41,FALSE)="","","")))</f>
        <v>○</v>
      </c>
      <c r="AI50" s="163"/>
      <c r="AJ50" s="163"/>
    </row>
    <row r="51" spans="2:36" ht="9" customHeight="1">
      <c r="B51" s="149"/>
      <c r="C51" s="270"/>
      <c r="D51" s="271"/>
      <c r="E51" s="272"/>
      <c r="F51" s="148"/>
      <c r="G51" s="297"/>
      <c r="H51" s="309"/>
      <c r="I51" s="310"/>
      <c r="J51" s="358"/>
      <c r="K51" s="194"/>
      <c r="L51" s="170"/>
      <c r="M51" s="171"/>
      <c r="N51" s="172"/>
      <c r="O51" s="173"/>
      <c r="P51" s="388"/>
      <c r="Q51" s="389"/>
      <c r="R51" s="390"/>
      <c r="S51" s="145"/>
      <c r="T51" s="345"/>
      <c r="U51" s="347"/>
      <c r="V51" s="290" t="str">
        <f>IF(作業員の選択!$C$17="","",VLOOKUP(作業員の選択!$C$17,基本データ!$A$11:$AN$50,15,FALSE))</f>
        <v>低圧電気取扱業務</v>
      </c>
      <c r="W51" s="291"/>
      <c r="X51" s="290" t="str">
        <f>IF(作業員の選択!$C$17="","",VLOOKUP(作業員の選択!$C$17,基本データ!$A$11:$AN$50,21,FALSE))</f>
        <v>玉掛作業者(1t以上)</v>
      </c>
      <c r="Y51" s="301"/>
      <c r="Z51" s="301"/>
      <c r="AA51" s="291"/>
      <c r="AB51" s="290" t="str">
        <f>IF(作業員の選択!$C$17="","",VLOOKUP(作業員の選択!$C$17,基本データ!$A$11:$AN$50,27,FALSE))</f>
        <v>1級電気施工管理</v>
      </c>
      <c r="AC51" s="291"/>
      <c r="AD51" s="471"/>
      <c r="AE51" s="472"/>
      <c r="AF51" s="283">
        <f>IF(作業員の選択!$C$17="","",VLOOKUP(作業員の選択!$C$17,基本データ!$A$11:$AN$50,25,FALSE))</f>
        <v>207</v>
      </c>
      <c r="AG51" s="283">
        <f>IF(作業員の選択!$C$17="","",VLOOKUP(作業員の選択!$C$17,基本データ!$A$11:$AN$50,25,FALSE))</f>
        <v>207</v>
      </c>
      <c r="AH51" s="264"/>
      <c r="AI51" s="163"/>
      <c r="AJ51" s="163"/>
    </row>
    <row r="52" spans="2:36" ht="9" customHeight="1">
      <c r="B52" s="284">
        <v>7</v>
      </c>
      <c r="C52" s="273" t="str">
        <f>IF(作業員の選択!$C$17="","",VLOOKUP(作業員の選択!$C$17,基本データ!$A$11:$AN$50,1,FALSE))</f>
        <v>白井　七郎</v>
      </c>
      <c r="D52" s="274"/>
      <c r="E52" s="275"/>
      <c r="F52" s="299" t="str">
        <f>IF(作業員の選択!$C$17="","",VLOOKUP(作業員の選択!$C$17,基本データ!$A$11:$AN$50,3,FALSE))</f>
        <v>電工</v>
      </c>
      <c r="G52" s="297"/>
      <c r="H52" s="315"/>
      <c r="I52" s="316"/>
      <c r="J52" s="359"/>
      <c r="K52" s="183"/>
      <c r="L52" s="125"/>
      <c r="M52" s="126"/>
      <c r="N52" s="126"/>
      <c r="O52" s="127"/>
      <c r="P52" s="391"/>
      <c r="Q52" s="392"/>
      <c r="R52" s="393"/>
      <c r="S52" s="299" t="str">
        <f>IF(作業員の選択!$C$17="","",VLOOKUP(作業員の選択!$C$17,基本データ!$A$11:$AN$50,13,FALSE))</f>
        <v>AB</v>
      </c>
      <c r="T52" s="348"/>
      <c r="U52" s="350"/>
      <c r="V52" s="290" t="str">
        <f>IF(作業員の選択!$C$17="","",VLOOKUP(作業員の選択!$C$17,基本データ!$A$11:$AN$50,16,FALSE))</f>
        <v>研削といし</v>
      </c>
      <c r="W52" s="306"/>
      <c r="X52" s="290" t="str">
        <f>IF(作業員の選択!$C$17="","",VLOOKUP(作業員の選択!$C$17,基本データ!$A$11:$AN$50,22,FALSE))</f>
        <v>小型移動式クレーン(5t未満)</v>
      </c>
      <c r="Y52" s="301"/>
      <c r="Z52" s="301"/>
      <c r="AA52" s="291"/>
      <c r="AB52" s="290" t="str">
        <f>IF(作業員の選択!$C$17="","",VLOOKUP(作業員の選択!$C$17,基本データ!$A$11:$AN$50,28,FALSE))</f>
        <v>有線ﾃﾚﾋﾞｼﾞｮﾝ放送技術者</v>
      </c>
      <c r="AC52" s="291"/>
      <c r="AD52" s="473"/>
      <c r="AE52" s="474"/>
      <c r="AF52" s="282" t="str">
        <f>IF(作業員の選択!$C$17="","",VLOOKUP(作業員の選択!$C$17,基本データ!$A$11:$AN$50,37,FALSE))</f>
        <v>厚生年金</v>
      </c>
      <c r="AG52" s="282" t="s">
        <v>399</v>
      </c>
      <c r="AH52" s="265"/>
      <c r="AI52" s="163"/>
      <c r="AJ52" s="163"/>
    </row>
    <row r="53" spans="2:36" ht="9" customHeight="1">
      <c r="B53" s="284"/>
      <c r="C53" s="276"/>
      <c r="D53" s="277"/>
      <c r="E53" s="278"/>
      <c r="F53" s="299"/>
      <c r="G53" s="297"/>
      <c r="H53" s="330">
        <f ca="1">IF(作業員の選択!$C$17="","　　年",VLOOKUP(作業員の選択!$C$17,基本データ!$A$11:$AQ$50,43,FALSE))</f>
        <v>41</v>
      </c>
      <c r="I53" s="331"/>
      <c r="J53" s="394">
        <f ca="1">IF(作業員の選択!$C$17="","　歳",VLOOKUP(作業員の選択!$C$17,基本データ!$A$11:$AQ$50,42,FALSE))</f>
        <v>65</v>
      </c>
      <c r="K53" s="195" t="str">
        <f>IF(作業員の選択!$C$17="","",VLOOKUP(作業員の選択!$C$17,基本データ!$A$11:$AN$50,8,FALSE))</f>
        <v>長岡市来迎寺11-7</v>
      </c>
      <c r="L53" s="317" t="s">
        <v>43</v>
      </c>
      <c r="M53" s="318"/>
      <c r="N53" s="319" t="str">
        <f>IF(作業員の選択!$C$17="","",VLOOKUP(作業員の選択!$C$17,基本データ!$A$11:$AN$50,9,FALSE))</f>
        <v>0258-92-0007</v>
      </c>
      <c r="O53" s="396"/>
      <c r="P53" s="321">
        <f>IF(作業員の選択!$C$17="","",VLOOKUP(作業員の選択!$C$17,基本データ!$A$11:$AN$50,11,FALSE))</f>
        <v>141</v>
      </c>
      <c r="Q53" s="324" t="s">
        <v>68</v>
      </c>
      <c r="R53" s="466">
        <f>IF(作業員の選択!$C$17="","",VLOOKUP(作業員の選択!$C$17,基本データ!$A$11:$AN$50,12,FALSE))</f>
        <v>96</v>
      </c>
      <c r="S53" s="299"/>
      <c r="T53" s="273">
        <f>IF(作業員の選択!$C$17="","　　年",VLOOKUP(作業員の選択!$C$17,基本データ!$A$11:$AQ$50,33,FALSE))</f>
        <v>507</v>
      </c>
      <c r="U53" s="275"/>
      <c r="V53" s="290" t="str">
        <f>IF(作業員の選択!$C$17="","",VLOOKUP(作業員の選択!$C$17,基本データ!$A$11:$AN$50,17,FALSE))</f>
        <v>き</v>
      </c>
      <c r="W53" s="291"/>
      <c r="X53" s="290">
        <f>IF(作業員の選択!$C$17="","",VLOOKUP(作業員の選択!$C$17,基本データ!$A$11:$AN$50,23,FALSE))</f>
        <v>107</v>
      </c>
      <c r="Y53" s="301"/>
      <c r="Z53" s="301"/>
      <c r="AA53" s="291"/>
      <c r="AB53" s="290">
        <f>IF(作業員の選択!$C$17="","",VLOOKUP(作業員の選択!$C$17,基本データ!$A$11:$AN$50,29,FALSE))</f>
        <v>407</v>
      </c>
      <c r="AC53" s="291"/>
      <c r="AD53" s="475" t="s">
        <v>66</v>
      </c>
      <c r="AE53" s="476"/>
      <c r="AF53" s="283">
        <f>IF(作業員の選択!$C$17="","",VLOOKUP(作業員の選択!$C$17,基本データ!$A$11:$AN$50,25,FALSE))</f>
        <v>207</v>
      </c>
      <c r="AG53" s="283"/>
      <c r="AH53" s="263" t="str">
        <f>IF(作業員の選択!$C$17="","",IF(VLOOKUP(作業員の選択!$C$17,基本データ!$A$11:$AO$60,41,FALSE)="有","",IF(VLOOKUP(作業員の選択!$C$17,基本データ!$A$11:$AO$60,41,FALSE)="無","○","")))</f>
        <v/>
      </c>
      <c r="AI53" s="163"/>
      <c r="AJ53" s="163"/>
    </row>
    <row r="54" spans="2:36" ht="9" customHeight="1">
      <c r="B54" s="136"/>
      <c r="C54" s="276"/>
      <c r="D54" s="277"/>
      <c r="E54" s="278"/>
      <c r="F54" s="137"/>
      <c r="G54" s="297"/>
      <c r="H54" s="332"/>
      <c r="I54" s="333"/>
      <c r="J54" s="336"/>
      <c r="K54" s="194"/>
      <c r="L54" s="170"/>
      <c r="M54" s="171"/>
      <c r="N54" s="175"/>
      <c r="O54" s="176"/>
      <c r="P54" s="322"/>
      <c r="Q54" s="325"/>
      <c r="R54" s="467"/>
      <c r="S54" s="137"/>
      <c r="T54" s="276"/>
      <c r="U54" s="278"/>
      <c r="V54" s="292">
        <f>IF(作業員の選択!$C$17="","",VLOOKUP(作業員の選択!$C$17,基本データ!$A$11:$AN$50,18,FALSE))</f>
        <v>7</v>
      </c>
      <c r="W54" s="293"/>
      <c r="X54" s="292">
        <f>IF(作業員の選択!$C$17="","",VLOOKUP(作業員の選択!$C$17,基本データ!$A$11:$AN$50,24,FALSE))</f>
        <v>157</v>
      </c>
      <c r="Y54" s="304"/>
      <c r="Z54" s="304"/>
      <c r="AA54" s="293"/>
      <c r="AB54" s="292">
        <f>IF(作業員の選択!$C$17="","",VLOOKUP(作業員の選択!$C$17,基本データ!$A$11:$AN$50,30,FALSE))</f>
        <v>457</v>
      </c>
      <c r="AC54" s="293"/>
      <c r="AD54" s="471"/>
      <c r="AE54" s="472"/>
      <c r="AF54" s="282" t="str">
        <f>IF(作業員の選択!$C$17="","",VLOOKUP(作業員の選択!$C$17,基本データ!$A$11:$AN$50,39,FALSE))</f>
        <v>　　</v>
      </c>
      <c r="AG54" s="282">
        <f>IF(作業員の選択!$C$17="","",IF($AF$54="適用除外","－",VLOOKUP(作業員の選択!$C$17,基本データ!$A$11:$AN$50,40,FALSE)))</f>
        <v>1007</v>
      </c>
      <c r="AH54" s="264"/>
      <c r="AI54" s="163"/>
      <c r="AJ54" s="163"/>
    </row>
    <row r="55" spans="2:36" ht="9" customHeight="1">
      <c r="B55" s="85"/>
      <c r="C55" s="279"/>
      <c r="D55" s="280"/>
      <c r="E55" s="281"/>
      <c r="F55" s="82"/>
      <c r="G55" s="300"/>
      <c r="H55" s="334"/>
      <c r="I55" s="335"/>
      <c r="J55" s="395"/>
      <c r="K55" s="185"/>
      <c r="L55" s="128"/>
      <c r="M55" s="129"/>
      <c r="N55" s="129"/>
      <c r="O55" s="130"/>
      <c r="P55" s="323"/>
      <c r="Q55" s="326"/>
      <c r="R55" s="468"/>
      <c r="S55" s="83"/>
      <c r="T55" s="279"/>
      <c r="U55" s="281"/>
      <c r="V55" s="294">
        <f>IF(作業員の選択!$C$19="","",VLOOKUP(作業員の選択!$C$19,基本データ!$A$11:$AN$50,19,FALSE))</f>
        <v>59</v>
      </c>
      <c r="W55" s="287"/>
      <c r="X55" s="294">
        <f>IF(作業員の選択!$C$17="","",VLOOKUP(作業員の選択!$C$17,基本データ!$A$11:$AN$50,25,FALSE))</f>
        <v>207</v>
      </c>
      <c r="Y55" s="479"/>
      <c r="Z55" s="479"/>
      <c r="AA55" s="295"/>
      <c r="AB55" s="294">
        <f>IF(作業員の選択!$C$17="","",VLOOKUP(作業員の選択!$C$17,基本データ!$A$11:$AN$50,31,FALSE))</f>
        <v>507</v>
      </c>
      <c r="AC55" s="295"/>
      <c r="AD55" s="477"/>
      <c r="AE55" s="478"/>
      <c r="AF55" s="283">
        <f>IF(作業員の選択!$C$17="","",VLOOKUP(作業員の選択!$C$17,基本データ!$A$11:$AN$50,25,FALSE))</f>
        <v>207</v>
      </c>
      <c r="AG55" s="283">
        <f>IF(作業員の選択!$C$17="","",VLOOKUP(作業員の選択!$C$17,基本データ!$A$11:$AN$50,25,FALSE))</f>
        <v>207</v>
      </c>
      <c r="AH55" s="265"/>
      <c r="AI55" s="163"/>
      <c r="AJ55" s="163"/>
    </row>
    <row r="56" spans="2:36" ht="9" customHeight="1">
      <c r="B56" s="86"/>
      <c r="C56" s="267" t="str">
        <f>IF(作業員の選択!$C$18="","",VLOOKUP(作業員の選択!$C$18,基本データ!$A$11:$AN$50,2,FALSE))</f>
        <v>しらい　はちろう</v>
      </c>
      <c r="D56" s="268"/>
      <c r="E56" s="269"/>
      <c r="F56" s="84"/>
      <c r="G56" s="296"/>
      <c r="H56" s="313">
        <f>IF(作業員の選択!$C$18="","　　年　月　日",VLOOKUP(作業員の選択!$C$18,基本データ!$A$11:$AQ$50,5,FALSE))</f>
        <v>33776</v>
      </c>
      <c r="I56" s="314"/>
      <c r="J56" s="357">
        <f>IF(作業員の選択!$C$18="","　　年　月　日",VLOOKUP(作業員の選択!$C$18,基本データ!$A$11:$AQ$50,4,FALSE))</f>
        <v>22374</v>
      </c>
      <c r="K56" s="181" t="str">
        <f>IF(作業員の選択!$C$18="","",VLOOKUP(作業員の選択!$C$18,基本データ!$A$11:$AN$50,6,FALSE))</f>
        <v>長岡市1-8</v>
      </c>
      <c r="L56" s="317" t="s">
        <v>43</v>
      </c>
      <c r="M56" s="318"/>
      <c r="N56" s="383" t="str">
        <f>IF(作業員の選択!$C$18="","",VLOOKUP(作業員の選択!$C$18,基本データ!$A$11:$AN$50,7,FALSE))</f>
        <v>0258-11-0008</v>
      </c>
      <c r="O56" s="384"/>
      <c r="P56" s="385">
        <f>IF(作業員の選択!$C$18="","",VLOOKUP(作業員の選択!$C$18,基本データ!$A$11:$AN$50,10,FALSE))</f>
        <v>44603</v>
      </c>
      <c r="Q56" s="386"/>
      <c r="R56" s="387"/>
      <c r="S56" s="80"/>
      <c r="T56" s="342">
        <f>IF(作業員の選択!$C$18="","　　年　月　日",VLOOKUP(作業員の選択!$C$18,基本データ!$A$11:$AQ$50,32,FALSE))</f>
        <v>44628</v>
      </c>
      <c r="U56" s="344"/>
      <c r="V56" s="288" t="str">
        <f>IF(作業員の選択!$C$18="","",VLOOKUP(作業員の選択!$C$18,基本データ!$A$11:$AN$50,14,FALSE))</f>
        <v>低圧電気取扱業務</v>
      </c>
      <c r="W56" s="381"/>
      <c r="X56" s="288" t="str">
        <f>IF(作業員の選択!$C$18="","",VLOOKUP(作業員の選択!$C$18,基本データ!$A$11:$AN$50,20,FALSE))</f>
        <v>小型移動式クレーン(5t未満)</v>
      </c>
      <c r="Y56" s="382"/>
      <c r="Z56" s="382"/>
      <c r="AA56" s="289"/>
      <c r="AB56" s="288" t="str">
        <f>IF(作業員の選択!$C$18="","",VLOOKUP(作業員の選択!$C$18,基本データ!$A$11:$AN$50,26,FALSE))</f>
        <v>第2種電気工事士</v>
      </c>
      <c r="AC56" s="289"/>
      <c r="AD56" s="469" t="s">
        <v>66</v>
      </c>
      <c r="AE56" s="470"/>
      <c r="AF56" s="282" t="str">
        <f>IF(作業員の選択!$C$18="","",VLOOKUP(作業員の選択!$C$18,基本データ!$A$11:$AN$50,35,FALSE))</f>
        <v>健康保険組合</v>
      </c>
      <c r="AG56" s="282">
        <f>IF(作業員の選択!$C$18="","",VLOOKUP(作業員の選択!$C$18,基本データ!$A$11:$AN$50,36,FALSE))</f>
        <v>8</v>
      </c>
      <c r="AH56" s="263" t="str">
        <f>IF(作業員の選択!$C$18="","",IF(VLOOKUP(作業員の選択!$C$18,基本データ!$A$11:$AO$60,41,FALSE)="有","○",IF(VLOOKUP(作業員の選択!$C$18,基本データ!$A$11:$AO$60,41,FALSE)="","","")))</f>
        <v>○</v>
      </c>
      <c r="AI56" s="163"/>
      <c r="AJ56" s="163"/>
    </row>
    <row r="57" spans="2:36" ht="9" customHeight="1">
      <c r="B57" s="149"/>
      <c r="C57" s="270"/>
      <c r="D57" s="271"/>
      <c r="E57" s="272"/>
      <c r="F57" s="148"/>
      <c r="G57" s="297"/>
      <c r="H57" s="309"/>
      <c r="I57" s="310"/>
      <c r="J57" s="358"/>
      <c r="K57" s="182"/>
      <c r="L57" s="141"/>
      <c r="M57" s="142"/>
      <c r="N57" s="143"/>
      <c r="O57" s="144"/>
      <c r="P57" s="388"/>
      <c r="Q57" s="389"/>
      <c r="R57" s="390"/>
      <c r="S57" s="145"/>
      <c r="T57" s="345"/>
      <c r="U57" s="347"/>
      <c r="V57" s="290" t="str">
        <f>IF(作業員の選択!$C$18="","",VLOOKUP(作業員の選択!$C$18,基本データ!$A$11:$AN$50,15,FALSE))</f>
        <v>職長訓練</v>
      </c>
      <c r="W57" s="291"/>
      <c r="X57" s="290" t="str">
        <f>IF(作業員の選択!$C$18="","",VLOOKUP(作業員の選択!$C$18,基本データ!$A$11:$AN$50,21,FALSE))</f>
        <v>玉掛作業者(1t以上)</v>
      </c>
      <c r="Y57" s="301"/>
      <c r="Z57" s="301"/>
      <c r="AA57" s="291"/>
      <c r="AB57" s="290" t="str">
        <f>IF(作業員の選択!$C$18="","",VLOOKUP(作業員の選択!$C$18,基本データ!$A$11:$AN$50,27,FALSE))</f>
        <v>2級電気施工管理</v>
      </c>
      <c r="AC57" s="291"/>
      <c r="AD57" s="471"/>
      <c r="AE57" s="472"/>
      <c r="AF57" s="283">
        <f>IF(作業員の選択!$C$18="","",VLOOKUP(作業員の選択!$C$18,基本データ!$A$11:$AN$50,25,FALSE))</f>
        <v>208</v>
      </c>
      <c r="AG57" s="283">
        <f>IF(作業員の選択!$C$18="","",VLOOKUP(作業員の選択!$C$18,基本データ!$A$11:$AN$50,25,FALSE))</f>
        <v>208</v>
      </c>
      <c r="AH57" s="264"/>
      <c r="AI57" s="163"/>
      <c r="AJ57" s="163"/>
    </row>
    <row r="58" spans="2:36" ht="9" customHeight="1">
      <c r="B58" s="284">
        <v>8</v>
      </c>
      <c r="C58" s="273" t="str">
        <f>IF(作業員の選択!$C$18="","",VLOOKUP(作業員の選択!$C$18,基本データ!$A$11:$AN$50,1,FALSE))</f>
        <v>白井　八郎</v>
      </c>
      <c r="D58" s="274"/>
      <c r="E58" s="275"/>
      <c r="F58" s="299" t="str">
        <f>IF(作業員の選択!$C$18="","",VLOOKUP(作業員の選択!$C$18,基本データ!$A$11:$AN$50,3,FALSE))</f>
        <v>電工</v>
      </c>
      <c r="G58" s="297"/>
      <c r="H58" s="315"/>
      <c r="I58" s="316"/>
      <c r="J58" s="359"/>
      <c r="K58" s="183"/>
      <c r="L58" s="125"/>
      <c r="M58" s="126"/>
      <c r="N58" s="126"/>
      <c r="O58" s="127"/>
      <c r="P58" s="391"/>
      <c r="Q58" s="392"/>
      <c r="R58" s="393"/>
      <c r="S58" s="299" t="str">
        <f>IF(作業員の選択!$C$18="","",VLOOKUP(作業員の選択!$C$18,基本データ!$A$11:$AN$50,13,FALSE))</f>
        <v>O</v>
      </c>
      <c r="T58" s="348"/>
      <c r="U58" s="350"/>
      <c r="V58" s="290" t="str">
        <f>IF(作業員の選択!$C$18="","",VLOOKUP(作業員の選択!$C$18,基本データ!$A$11:$AN$50,16,FALSE))</f>
        <v>研削といし</v>
      </c>
      <c r="W58" s="306"/>
      <c r="X58" s="290" t="str">
        <f>IF(作業員の選択!$C$18="","",VLOOKUP(作業員の選択!$C$18,基本データ!$A$11:$AN$50,22,FALSE))</f>
        <v>高所作業車(10m以上)</v>
      </c>
      <c r="Y58" s="301"/>
      <c r="Z58" s="301"/>
      <c r="AA58" s="291"/>
      <c r="AB58" s="290" t="str">
        <f>IF(作業員の選択!$C$18="","",VLOOKUP(作業員の選択!$C$18,基本データ!$A$11:$AN$50,28,FALSE))</f>
        <v>消防設備士甲種４級</v>
      </c>
      <c r="AC58" s="291"/>
      <c r="AD58" s="473"/>
      <c r="AE58" s="474"/>
      <c r="AF58" s="282" t="str">
        <f>IF(作業員の選択!$C$18="","",VLOOKUP(作業員の選択!$C$18,基本データ!$A$11:$AN$50,37,FALSE))</f>
        <v>厚生年金</v>
      </c>
      <c r="AG58" s="282" t="s">
        <v>399</v>
      </c>
      <c r="AH58" s="265"/>
      <c r="AI58" s="163"/>
      <c r="AJ58" s="163"/>
    </row>
    <row r="59" spans="2:36" ht="9" customHeight="1">
      <c r="B59" s="284"/>
      <c r="C59" s="276"/>
      <c r="D59" s="277"/>
      <c r="E59" s="278"/>
      <c r="F59" s="299"/>
      <c r="G59" s="297"/>
      <c r="H59" s="330">
        <f ca="1">IF(作業員の選択!$C$18="","　　年",VLOOKUP(作業員の選択!$C$18,基本データ!$A$11:$AQ$50,43,FALSE))</f>
        <v>35</v>
      </c>
      <c r="I59" s="331"/>
      <c r="J59" s="394">
        <f ca="1">IF(作業員の選択!$C$18="","　歳",VLOOKUP(作業員の選択!$C$18,基本データ!$A$11:$AQ$50,42,FALSE))</f>
        <v>61</v>
      </c>
      <c r="K59" s="184" t="str">
        <f>IF(作業員の選択!$C$18="","",VLOOKUP(作業員の選択!$C$18,基本データ!$A$11:$AN$50,8,FALSE))</f>
        <v>長岡市来迎寺11-8</v>
      </c>
      <c r="L59" s="317" t="s">
        <v>43</v>
      </c>
      <c r="M59" s="318"/>
      <c r="N59" s="483" t="str">
        <f>IF(作業員の選択!$C$18="","",VLOOKUP(作業員の選択!$C$18,基本データ!$A$11:$AN$50,9,FALSE))</f>
        <v>0258-92-0008</v>
      </c>
      <c r="O59" s="484"/>
      <c r="P59" s="321">
        <f>IF(作業員の選択!$C$18="","",VLOOKUP(作業員の選択!$C$18,基本データ!$A$11:$AN$50,11,FALSE))</f>
        <v>132</v>
      </c>
      <c r="Q59" s="324" t="s">
        <v>68</v>
      </c>
      <c r="R59" s="466">
        <f>IF(作業員の選択!$C$18="","",VLOOKUP(作業員の選択!$C$18,基本データ!$A$11:$AN$50,12,FALSE))</f>
        <v>96</v>
      </c>
      <c r="S59" s="299"/>
      <c r="T59" s="273">
        <f>IF(作業員の選択!$C$18="","　　年",VLOOKUP(作業員の選択!$C$18,基本データ!$A$11:$AQ$50,33,FALSE))</f>
        <v>508</v>
      </c>
      <c r="U59" s="275"/>
      <c r="V59" s="290" t="str">
        <f>IF(作業員の選択!$C$18="","",VLOOKUP(作業員の選択!$C$18,基本データ!$A$11:$AN$50,17,FALSE))</f>
        <v>く</v>
      </c>
      <c r="W59" s="306"/>
      <c r="X59" s="290">
        <f>IF(作業員の選択!$C$18="","",VLOOKUP(作業員の選択!$C$18,基本データ!$A$11:$AN$50,23,FALSE))</f>
        <v>108</v>
      </c>
      <c r="Y59" s="301"/>
      <c r="Z59" s="301"/>
      <c r="AA59" s="291"/>
      <c r="AB59" s="290">
        <f>IF(作業員の選択!$C$18="","",VLOOKUP(作業員の選択!$C$18,基本データ!$A$11:$AN$50,29,FALSE))</f>
        <v>408</v>
      </c>
      <c r="AC59" s="291"/>
      <c r="AD59" s="475" t="s">
        <v>66</v>
      </c>
      <c r="AE59" s="476"/>
      <c r="AF59" s="283">
        <f>IF(作業員の選択!$C$18="","",VLOOKUP(作業員の選択!$C$18,基本データ!$A$11:$AN$50,25,FALSE))</f>
        <v>208</v>
      </c>
      <c r="AG59" s="283"/>
      <c r="AH59" s="263" t="str">
        <f>IF(作業員の選択!$C$18="","",IF(VLOOKUP(作業員の選択!$C$18,基本データ!$A$11:$AO$60,41,FALSE)="有","",IF(VLOOKUP(作業員の選択!$C$18,基本データ!$A$11:$AO$60,41,FALSE)="無","○","")))</f>
        <v/>
      </c>
      <c r="AI59" s="163"/>
      <c r="AJ59" s="163"/>
    </row>
    <row r="60" spans="2:36" ht="9" customHeight="1">
      <c r="B60" s="136"/>
      <c r="C60" s="276"/>
      <c r="D60" s="277"/>
      <c r="E60" s="278"/>
      <c r="F60" s="137"/>
      <c r="G60" s="297"/>
      <c r="H60" s="332"/>
      <c r="I60" s="333"/>
      <c r="J60" s="336"/>
      <c r="K60" s="182"/>
      <c r="L60" s="141"/>
      <c r="M60" s="142"/>
      <c r="N60" s="146"/>
      <c r="O60" s="147"/>
      <c r="P60" s="322"/>
      <c r="Q60" s="325"/>
      <c r="R60" s="467"/>
      <c r="S60" s="137"/>
      <c r="T60" s="276"/>
      <c r="U60" s="278"/>
      <c r="V60" s="292">
        <f>IF(作業員の選択!$C$18="","",VLOOKUP(作業員の選択!$C$18,基本データ!$A$11:$AN$50,18,FALSE))</f>
        <v>8</v>
      </c>
      <c r="W60" s="293"/>
      <c r="X60" s="292">
        <f>IF(作業員の選択!$C$18="","",VLOOKUP(作業員の選択!$C$18,基本データ!$A$11:$AN$50,24,FALSE))</f>
        <v>158</v>
      </c>
      <c r="Y60" s="304"/>
      <c r="Z60" s="304"/>
      <c r="AA60" s="293"/>
      <c r="AB60" s="292">
        <f>IF(作業員の選択!$C$18="","",VLOOKUP(作業員の選択!$C$18,基本データ!$A$11:$AN$50,30,FALSE))</f>
        <v>458</v>
      </c>
      <c r="AC60" s="293"/>
      <c r="AD60" s="471"/>
      <c r="AE60" s="472"/>
      <c r="AF60" s="282" t="str">
        <f>IF(作業員の選択!$C$18="","",VLOOKUP(作業員の選択!$C$18,基本データ!$A$11:$AN$50,39,FALSE))</f>
        <v>　　</v>
      </c>
      <c r="AG60" s="282">
        <f>IF(作業員の選択!$C$18="","",IF($AF$60="適用除外","－",VLOOKUP(作業員の選択!$C$18,基本データ!$A$11:$AN$50,40,FALSE)))</f>
        <v>1008</v>
      </c>
      <c r="AH60" s="264"/>
      <c r="AI60" s="163"/>
      <c r="AJ60" s="163"/>
    </row>
    <row r="61" spans="2:36" ht="9" customHeight="1">
      <c r="B61" s="85"/>
      <c r="C61" s="279"/>
      <c r="D61" s="280"/>
      <c r="E61" s="281"/>
      <c r="F61" s="82"/>
      <c r="G61" s="300"/>
      <c r="H61" s="334"/>
      <c r="I61" s="335"/>
      <c r="J61" s="395"/>
      <c r="K61" s="185"/>
      <c r="L61" s="128"/>
      <c r="M61" s="129"/>
      <c r="N61" s="129"/>
      <c r="O61" s="130"/>
      <c r="P61" s="323"/>
      <c r="Q61" s="326"/>
      <c r="R61" s="468"/>
      <c r="S61" s="83"/>
      <c r="T61" s="279"/>
      <c r="U61" s="281"/>
      <c r="V61" s="294">
        <f>IF(作業員の選択!$C$18="","",VLOOKUP(作業員の選択!$C$18,基本データ!$A$11:$AN$50,19,FALSE))</f>
        <v>58</v>
      </c>
      <c r="W61" s="287"/>
      <c r="X61" s="294">
        <f>IF(作業員の選択!$C$18="","",VLOOKUP(作業員の選択!$C$18,基本データ!$A$11:$AN$50,25,FALSE))</f>
        <v>208</v>
      </c>
      <c r="Y61" s="479"/>
      <c r="Z61" s="479"/>
      <c r="AA61" s="295"/>
      <c r="AB61" s="294">
        <f>IF(作業員の選択!$C$18="","",VLOOKUP(作業員の選択!$C$18,基本データ!$A$11:$AN$50,31,FALSE))</f>
        <v>508</v>
      </c>
      <c r="AC61" s="295"/>
      <c r="AD61" s="477"/>
      <c r="AE61" s="478"/>
      <c r="AF61" s="283">
        <f>IF(作業員の選択!$C$18="","",VLOOKUP(作業員の選択!$C$18,基本データ!$A$11:$AN$50,25,FALSE))</f>
        <v>208</v>
      </c>
      <c r="AG61" s="283">
        <f>IF(作業員の選択!$C$18="","",VLOOKUP(作業員の選択!$C$18,基本データ!$A$11:$AN$50,25,FALSE))</f>
        <v>208</v>
      </c>
      <c r="AH61" s="265"/>
      <c r="AI61" s="163"/>
      <c r="AJ61" s="163"/>
    </row>
    <row r="62" spans="2:36" ht="9" customHeight="1">
      <c r="B62" s="86"/>
      <c r="C62" s="267" t="str">
        <f>IF(作業員の選択!$C$19="","",VLOOKUP(作業員の選択!$C$19,基本データ!$A$11:$AN$50,2,FALSE))</f>
        <v>しらい　くろう</v>
      </c>
      <c r="D62" s="268"/>
      <c r="E62" s="269"/>
      <c r="F62" s="84"/>
      <c r="G62" s="296"/>
      <c r="H62" s="313">
        <f>IF(作業員の選択!$C$19="","　　年　月　日",VLOOKUP(作業員の選択!$C$19,基本データ!$A$11:$AQ$50,5,FALSE))</f>
        <v>35517</v>
      </c>
      <c r="I62" s="314"/>
      <c r="J62" s="357">
        <f>IF(作業員の選択!$C$19="","　　年　月　日",VLOOKUP(作業員の選択!$C$19,基本データ!$A$11:$AQ$50,4,FALSE))</f>
        <v>19480</v>
      </c>
      <c r="K62" s="181" t="str">
        <f>IF(作業員の選択!$C$19="","",VLOOKUP(作業員の選択!$C$19,基本データ!$A$11:$AN$50,6,FALSE))</f>
        <v>長岡市1-9</v>
      </c>
      <c r="L62" s="317" t="s">
        <v>43</v>
      </c>
      <c r="M62" s="318"/>
      <c r="N62" s="383" t="str">
        <f>IF(作業員の選択!$C$19="","",VLOOKUP(作業員の選択!$C$19,基本データ!$A$11:$AN$50,7,FALSE))</f>
        <v>0258-11-0009</v>
      </c>
      <c r="O62" s="384"/>
      <c r="P62" s="385">
        <f>IF(作業員の選択!$C$19="","",VLOOKUP(作業員の選択!$C$19,基本データ!$A$11:$AN$50,10,FALSE))</f>
        <v>44604</v>
      </c>
      <c r="Q62" s="386"/>
      <c r="R62" s="387"/>
      <c r="S62" s="80"/>
      <c r="T62" s="342">
        <f>IF(作業員の選択!$C$19="","　　年　月　日",VLOOKUP(作業員の選択!$C$19,基本データ!$A$11:$AQ$50,32,FALSE))</f>
        <v>44629</v>
      </c>
      <c r="U62" s="344"/>
      <c r="V62" s="288" t="str">
        <f>IF(作業員の選択!$C$19="","",VLOOKUP(作業員の選択!$C$19,基本データ!$A$11:$AN$50,14,FALSE))</f>
        <v>小型車両系建設機械</v>
      </c>
      <c r="W62" s="381"/>
      <c r="X62" s="288" t="str">
        <f>IF(作業員の選択!$C$19="","",VLOOKUP(作業員の選択!$C$19,基本データ!$A$11:$AN$50,20,FALSE))</f>
        <v>小型移動式クレーン(5t未満)</v>
      </c>
      <c r="Y62" s="382"/>
      <c r="Z62" s="382"/>
      <c r="AA62" s="289"/>
      <c r="AB62" s="288" t="str">
        <f>IF(作業員の選択!$C$19="","",VLOOKUP(作業員の選択!$C$19,基本データ!$A$11:$AN$50,26,FALSE))</f>
        <v>第1種電気工事士</v>
      </c>
      <c r="AC62" s="289"/>
      <c r="AD62" s="469" t="s">
        <v>66</v>
      </c>
      <c r="AE62" s="470"/>
      <c r="AF62" s="282" t="str">
        <f>IF(作業員の選択!$C$19="","",VLOOKUP(作業員の選択!$C$19,基本データ!$A$11:$AN$50,35,FALSE))</f>
        <v>健康保険組合</v>
      </c>
      <c r="AG62" s="282">
        <f>IF(作業員の選択!$C$19="","",VLOOKUP(作業員の選択!$C$19,基本データ!$A$11:$AN$50,36,FALSE))</f>
        <v>9</v>
      </c>
      <c r="AH62" s="266" t="str">
        <f>IF(作業員の選択!$C$19="","",IF(VLOOKUP(作業員の選択!$C$19,基本データ!$A$11:$AO$60,41,FALSE)="有","○",IF(VLOOKUP(作業員の選択!$C$19,基本データ!$A$11:$AO$60,41,FALSE)="","","")))</f>
        <v>○</v>
      </c>
      <c r="AI62" s="163"/>
      <c r="AJ62" s="163"/>
    </row>
    <row r="63" spans="2:36" ht="9" customHeight="1">
      <c r="B63" s="149"/>
      <c r="C63" s="270"/>
      <c r="D63" s="271"/>
      <c r="E63" s="272"/>
      <c r="F63" s="148"/>
      <c r="G63" s="297"/>
      <c r="H63" s="309"/>
      <c r="I63" s="310"/>
      <c r="J63" s="358"/>
      <c r="K63" s="194"/>
      <c r="L63" s="170"/>
      <c r="M63" s="171"/>
      <c r="N63" s="172"/>
      <c r="O63" s="173"/>
      <c r="P63" s="388"/>
      <c r="Q63" s="389"/>
      <c r="R63" s="390"/>
      <c r="S63" s="145"/>
      <c r="T63" s="345"/>
      <c r="U63" s="347"/>
      <c r="V63" s="290" t="str">
        <f>IF(作業員の選択!$C$19="","",VLOOKUP(作業員の選択!$C$19,基本データ!$A$11:$AN$50,15,FALSE))</f>
        <v>低圧電気取扱業務</v>
      </c>
      <c r="W63" s="291"/>
      <c r="X63" s="290" t="str">
        <f>IF(作業員の選択!$C$19="","",VLOOKUP(作業員の選択!$C$19,基本データ!$A$11:$AN$50,21,FALSE))</f>
        <v>玉掛作業者(1t以上)</v>
      </c>
      <c r="Y63" s="301"/>
      <c r="Z63" s="301"/>
      <c r="AA63" s="291"/>
      <c r="AB63" s="290" t="str">
        <f>IF(作業員の選択!$C$19="","",VLOOKUP(作業員の選択!$C$19,基本データ!$A$11:$AN$50,27,FALSE))</f>
        <v>1級電気施工管理</v>
      </c>
      <c r="AC63" s="291"/>
      <c r="AD63" s="471"/>
      <c r="AE63" s="472"/>
      <c r="AF63" s="283">
        <f>IF(作業員の選択!$C$19="","",VLOOKUP(作業員の選択!$C$19,基本データ!$A$11:$AN$50,25,FALSE))</f>
        <v>209</v>
      </c>
      <c r="AG63" s="283">
        <f>IF(作業員の選択!$C$19="","",VLOOKUP(作業員の選択!$C$19,基本データ!$A$11:$AN$50,25,FALSE))</f>
        <v>209</v>
      </c>
      <c r="AH63" s="266"/>
      <c r="AI63" s="163"/>
      <c r="AJ63" s="163"/>
    </row>
    <row r="64" spans="2:36" ht="9" customHeight="1">
      <c r="B64" s="284">
        <v>9</v>
      </c>
      <c r="C64" s="273" t="str">
        <f>IF(作業員の選択!$C$19="","",VLOOKUP(作業員の選択!$C$19,基本データ!$A$11:$AN$50,1,FALSE))</f>
        <v>白井　九郎</v>
      </c>
      <c r="D64" s="274"/>
      <c r="E64" s="275"/>
      <c r="F64" s="299" t="str">
        <f>IF(作業員の選択!$C$19="","",VLOOKUP(作業員の選択!$C$19,基本データ!$A$11:$AN$50,3,FALSE))</f>
        <v>電工</v>
      </c>
      <c r="G64" s="297"/>
      <c r="H64" s="315"/>
      <c r="I64" s="316"/>
      <c r="J64" s="359"/>
      <c r="K64" s="183"/>
      <c r="L64" s="125"/>
      <c r="M64" s="126"/>
      <c r="N64" s="126"/>
      <c r="O64" s="127"/>
      <c r="P64" s="391"/>
      <c r="Q64" s="392"/>
      <c r="R64" s="393"/>
      <c r="S64" s="299" t="str">
        <f>IF(作業員の選択!$C$19="","",VLOOKUP(作業員の選択!$C$19,基本データ!$A$11:$AN$50,13,FALSE))</f>
        <v>A</v>
      </c>
      <c r="T64" s="348"/>
      <c r="U64" s="350"/>
      <c r="V64" s="290" t="str">
        <f>IF(作業員の選択!$C$19="","",VLOOKUP(作業員の選択!$C$19,基本データ!$A$11:$AN$50,16,FALSE))</f>
        <v>研削といし</v>
      </c>
      <c r="W64" s="306"/>
      <c r="X64" s="290" t="str">
        <f>IF(作業員の選択!$C$19="","",VLOOKUP(作業員の選択!$C$19,基本データ!$A$11:$AN$50,22,FALSE))</f>
        <v>高所作業車(10m以上)</v>
      </c>
      <c r="Y64" s="301"/>
      <c r="Z64" s="301"/>
      <c r="AA64" s="291"/>
      <c r="AB64" s="290" t="str">
        <f>IF(作業員の選択!$C$19="","",VLOOKUP(作業員の選択!$C$19,基本データ!$A$11:$AN$50,28,FALSE))</f>
        <v>有線ﾃﾚﾋﾞｼﾞｮﾝ放送技術者</v>
      </c>
      <c r="AC64" s="291"/>
      <c r="AD64" s="473"/>
      <c r="AE64" s="474"/>
      <c r="AF64" s="282" t="str">
        <f>IF(作業員の選択!$C$19="","",VLOOKUP(作業員の選択!$C$19,基本データ!$A$11:$AN$50,37,FALSE))</f>
        <v>受給者</v>
      </c>
      <c r="AG64" s="282" t="s">
        <v>399</v>
      </c>
      <c r="AH64" s="266"/>
      <c r="AI64" s="163"/>
      <c r="AJ64" s="163"/>
    </row>
    <row r="65" spans="2:36" ht="9" customHeight="1">
      <c r="B65" s="284"/>
      <c r="C65" s="276"/>
      <c r="D65" s="277"/>
      <c r="E65" s="278"/>
      <c r="F65" s="299"/>
      <c r="G65" s="297"/>
      <c r="H65" s="330">
        <f ca="1">IF(作業員の選択!$C$19="","　　年",VLOOKUP(作業員の選択!$C$19,基本データ!$A$11:$AQ$50,43,FALSE))</f>
        <v>38</v>
      </c>
      <c r="I65" s="331"/>
      <c r="J65" s="394">
        <f ca="1">IF(作業員の選択!$C$19="","　歳",VLOOKUP(作業員の選択!$C$19,基本データ!$A$11:$AQ$50,42,FALSE))</f>
        <v>68</v>
      </c>
      <c r="K65" s="195" t="str">
        <f>IF(作業員の選択!$C$19="","",VLOOKUP(作業員の選択!$C$19,基本データ!$A$11:$AN$50,8,FALSE))</f>
        <v>長岡市来迎寺11-9</v>
      </c>
      <c r="L65" s="317" t="s">
        <v>43</v>
      </c>
      <c r="M65" s="318"/>
      <c r="N65" s="319" t="str">
        <f>IF(作業員の選択!$C$19="","",VLOOKUP(作業員の選択!$C$19,基本データ!$A$11:$AN$50,9,FALSE))</f>
        <v>0258-92-0009</v>
      </c>
      <c r="O65" s="396"/>
      <c r="P65" s="321">
        <f>IF(作業員の選択!$C$19="","",VLOOKUP(作業員の選択!$C$19,基本データ!$A$11:$AN$50,11,FALSE))</f>
        <v>111</v>
      </c>
      <c r="Q65" s="324" t="s">
        <v>68</v>
      </c>
      <c r="R65" s="466">
        <f>IF(作業員の選択!$C$19="","",VLOOKUP(作業員の選択!$C$19,基本データ!$A$11:$AN$50,12,FALSE))</f>
        <v>75</v>
      </c>
      <c r="S65" s="299"/>
      <c r="T65" s="273">
        <f>IF(作業員の選択!$C$19="","　　年",VLOOKUP(作業員の選択!$C$19,基本データ!$A$11:$AQ$50,33,FALSE))</f>
        <v>509</v>
      </c>
      <c r="U65" s="275"/>
      <c r="V65" s="290" t="str">
        <f>IF(作業員の選択!$C$19="","",VLOOKUP(作業員の選択!$C$19,基本データ!$A$11:$AN$50,17,FALSE))</f>
        <v>け</v>
      </c>
      <c r="W65" s="306"/>
      <c r="X65" s="290">
        <f>IF(作業員の選択!$C$19="","",VLOOKUP(作業員の選択!$C$19,基本データ!$A$11:$AN$50,23,FALSE))</f>
        <v>109</v>
      </c>
      <c r="Y65" s="301"/>
      <c r="Z65" s="301"/>
      <c r="AA65" s="291"/>
      <c r="AB65" s="290">
        <f>IF(作業員の選択!$C$19="","",VLOOKUP(作業員の選択!$C$19,基本データ!$A$11:$AN$50,29,FALSE))</f>
        <v>409</v>
      </c>
      <c r="AC65" s="291"/>
      <c r="AD65" s="475" t="s">
        <v>66</v>
      </c>
      <c r="AE65" s="476"/>
      <c r="AF65" s="283">
        <f>IF(作業員の選択!$C$19="","",VLOOKUP(作業員の選択!$C$19,基本データ!$A$11:$AN$50,25,FALSE))</f>
        <v>209</v>
      </c>
      <c r="AG65" s="283"/>
      <c r="AH65" s="264" t="str">
        <f>IF(作業員の選択!$C$19="","",IF(VLOOKUP(作業員の選択!$C$19,基本データ!$A$11:$AO$60,41,FALSE)="有","",IF(VLOOKUP(作業員の選択!$C$19,基本データ!$A$11:$AO$60,41,FALSE)="無","○","")))</f>
        <v/>
      </c>
      <c r="AI65" s="163"/>
      <c r="AJ65" s="163"/>
    </row>
    <row r="66" spans="2:36" ht="9" customHeight="1">
      <c r="B66" s="136"/>
      <c r="C66" s="276"/>
      <c r="D66" s="277"/>
      <c r="E66" s="278"/>
      <c r="F66" s="137"/>
      <c r="G66" s="297"/>
      <c r="H66" s="332"/>
      <c r="I66" s="333"/>
      <c r="J66" s="336"/>
      <c r="K66" s="194"/>
      <c r="L66" s="170"/>
      <c r="M66" s="171"/>
      <c r="N66" s="175"/>
      <c r="O66" s="176"/>
      <c r="P66" s="322"/>
      <c r="Q66" s="325"/>
      <c r="R66" s="467"/>
      <c r="S66" s="137"/>
      <c r="T66" s="276"/>
      <c r="U66" s="278"/>
      <c r="V66" s="292">
        <f>IF(作業員の選択!$C$19="","",VLOOKUP(作業員の選択!$C$19,基本データ!$A$11:$AN$50,18,FALSE))</f>
        <v>9</v>
      </c>
      <c r="W66" s="293"/>
      <c r="X66" s="292">
        <f>IF(作業員の選択!$C$19="","",VLOOKUP(作業員の選択!$C$19,基本データ!$A$11:$AN$50,24,FALSE))</f>
        <v>159</v>
      </c>
      <c r="Y66" s="304"/>
      <c r="Z66" s="304"/>
      <c r="AA66" s="293"/>
      <c r="AB66" s="292">
        <f>IF(作業員の選択!$C$19="","",VLOOKUP(作業員の選択!$C$19,基本データ!$A$11:$AN$50,30,FALSE))</f>
        <v>459</v>
      </c>
      <c r="AC66" s="293"/>
      <c r="AD66" s="471"/>
      <c r="AE66" s="472"/>
      <c r="AF66" s="282" t="str">
        <f>IF(作業員の選択!$C$19="","",VLOOKUP(作業員の選択!$C$19,基本データ!$A$11:$AN$50,39,FALSE))</f>
        <v>日雇保険</v>
      </c>
      <c r="AG66" s="282">
        <f>IF(作業員の選択!$C$19="","",IF(作業員の選択!$C$19="適用除外","－",VLOOKUP(作業員の選択!$C$19,基本データ!$A$11:$AN$50,40,FALSE)))</f>
        <v>1009</v>
      </c>
      <c r="AH66" s="264"/>
      <c r="AI66" s="163"/>
      <c r="AJ66" s="163"/>
    </row>
    <row r="67" spans="2:36" ht="9" customHeight="1">
      <c r="B67" s="85"/>
      <c r="C67" s="279"/>
      <c r="D67" s="280"/>
      <c r="E67" s="281"/>
      <c r="F67" s="82"/>
      <c r="G67" s="300"/>
      <c r="H67" s="334"/>
      <c r="I67" s="335"/>
      <c r="J67" s="395"/>
      <c r="K67" s="185"/>
      <c r="L67" s="128"/>
      <c r="M67" s="129"/>
      <c r="N67" s="129"/>
      <c r="O67" s="130"/>
      <c r="P67" s="323"/>
      <c r="Q67" s="326"/>
      <c r="R67" s="468"/>
      <c r="S67" s="83"/>
      <c r="T67" s="279"/>
      <c r="U67" s="281"/>
      <c r="V67" s="294">
        <f>IF(作業員の選択!$C$19="","",VLOOKUP(作業員の選択!$C$19,基本データ!$A$11:$AN$50,19,FALSE))</f>
        <v>59</v>
      </c>
      <c r="W67" s="287"/>
      <c r="X67" s="294">
        <f>IF(作業員の選択!$C$19="","",VLOOKUP(作業員の選択!$C$19,基本データ!$A$11:$AN$50,25,FALSE))</f>
        <v>209</v>
      </c>
      <c r="Y67" s="479"/>
      <c r="Z67" s="479"/>
      <c r="AA67" s="295"/>
      <c r="AB67" s="294">
        <f>IF(作業員の選択!$C$19="","",VLOOKUP(作業員の選択!$C$19,基本データ!$A$11:$AN$50,31,FALSE))</f>
        <v>509</v>
      </c>
      <c r="AC67" s="295"/>
      <c r="AD67" s="477"/>
      <c r="AE67" s="478"/>
      <c r="AF67" s="283">
        <f>IF(作業員の選択!$C$19="","",VLOOKUP(作業員の選択!$C$19,基本データ!$A$11:$AN$50,25,FALSE))</f>
        <v>209</v>
      </c>
      <c r="AG67" s="283">
        <f>IF(作業員の選択!$C$19="","",VLOOKUP(作業員の選択!$C$19,基本データ!$A$11:$AN$50,25,FALSE))</f>
        <v>209</v>
      </c>
      <c r="AH67" s="265"/>
      <c r="AI67" s="163"/>
      <c r="AJ67" s="163"/>
    </row>
    <row r="68" spans="2:36" ht="9" customHeight="1">
      <c r="B68" s="86"/>
      <c r="C68" s="267" t="str">
        <f>IF(作業員の選択!$C$20="","",VLOOKUP(作業員の選択!$C$20,基本データ!$A$11:$AN$50,2,FALSE))</f>
        <v>しらい　じゅうろう</v>
      </c>
      <c r="D68" s="268"/>
      <c r="E68" s="269"/>
      <c r="F68" s="84"/>
      <c r="G68" s="296"/>
      <c r="H68" s="313">
        <f>IF(作業員の選択!$C$20="","　　年　月　日",VLOOKUP(作業員の選択!$C$20,基本データ!$A$11:$AQ$50,5,FALSE))</f>
        <v>35705</v>
      </c>
      <c r="I68" s="314"/>
      <c r="J68" s="357">
        <f>IF(作業員の選択!$C$20="","　　年　月　日",VLOOKUP(作業員の選択!$C$20,基本データ!$A$11:$AQ$50,4,FALSE))</f>
        <v>19180</v>
      </c>
      <c r="K68" s="181" t="str">
        <f>IF(作業員の選択!$C$20="","",VLOOKUP(作業員の選択!$C$20,基本データ!$A$11:$AN$50,6,FALSE))</f>
        <v>長岡市1-10</v>
      </c>
      <c r="L68" s="317" t="s">
        <v>43</v>
      </c>
      <c r="M68" s="318"/>
      <c r="N68" s="383" t="str">
        <f>IF(作業員の選択!$C$20="","",VLOOKUP(作業員の選択!$C$20,基本データ!$A$11:$AN$50,7,FALSE))</f>
        <v>0258-11-0010</v>
      </c>
      <c r="O68" s="384"/>
      <c r="P68" s="385">
        <f>IF(作業員の選択!$C$20="","",VLOOKUP(作業員の選択!$C$20,基本データ!$A$11:$AN$50,10,FALSE))</f>
        <v>44605</v>
      </c>
      <c r="Q68" s="386"/>
      <c r="R68" s="387"/>
      <c r="S68" s="80"/>
      <c r="T68" s="342">
        <f>IF(作業員の選択!$C$20="","　　年　月　日",VLOOKUP(作業員の選択!$C$20,基本データ!$A$11:$AQ$50,32,FALSE))</f>
        <v>44630</v>
      </c>
      <c r="U68" s="344"/>
      <c r="V68" s="288" t="str">
        <f>IF(作業員の選択!$C$20="","",VLOOKUP(作業員の選択!$C$20,基本データ!$A$11:$AN$50,14,FALSE))</f>
        <v>低圧電気取扱業務</v>
      </c>
      <c r="W68" s="381"/>
      <c r="X68" s="288" t="str">
        <f>IF(作業員の選択!$C$20="","",VLOOKUP(作業員の選択!$C$20,基本データ!$A$11:$AN$50,20,FALSE))</f>
        <v>小型移動式クレーン(5t未満)</v>
      </c>
      <c r="Y68" s="382"/>
      <c r="Z68" s="382"/>
      <c r="AA68" s="289"/>
      <c r="AB68" s="288" t="str">
        <f>IF(作業員の選択!$C$20="","",VLOOKUP(作業員の選択!$C$20,基本データ!$A$11:$AN$50,26,FALSE))</f>
        <v>第1種電気工事士</v>
      </c>
      <c r="AC68" s="289"/>
      <c r="AD68" s="469" t="s">
        <v>66</v>
      </c>
      <c r="AE68" s="470"/>
      <c r="AF68" s="282" t="str">
        <f>IF(作業員の選択!$C$20="","",VLOOKUP(作業員の選択!$C$20,基本データ!$A$11:$AN$50,35,FALSE))</f>
        <v>健康保険組合</v>
      </c>
      <c r="AG68" s="282">
        <f>IF(作業員の選択!$C$20="","",VLOOKUP(作業員の選択!$C$20,基本データ!$A$11:$AN$50,36,FALSE))</f>
        <v>10</v>
      </c>
      <c r="AH68" s="263" t="str">
        <f>IF(作業員の選択!$C$20="","",IF(VLOOKUP(作業員の選択!$C$20,基本データ!$A$11:$AO$60,41,FALSE)="有","○",IF(VLOOKUP(作業員の選択!$C$20,基本データ!$A$11:$AO$60,41,FALSE)="","","")))</f>
        <v>○</v>
      </c>
      <c r="AI68" s="163"/>
      <c r="AJ68" s="163"/>
    </row>
    <row r="69" spans="2:36" ht="9" customHeight="1">
      <c r="B69" s="149"/>
      <c r="C69" s="270"/>
      <c r="D69" s="271"/>
      <c r="E69" s="272"/>
      <c r="F69" s="148"/>
      <c r="G69" s="297"/>
      <c r="H69" s="309"/>
      <c r="I69" s="310"/>
      <c r="J69" s="358"/>
      <c r="K69" s="194"/>
      <c r="L69" s="170"/>
      <c r="M69" s="171"/>
      <c r="N69" s="172"/>
      <c r="O69" s="173"/>
      <c r="P69" s="388"/>
      <c r="Q69" s="389"/>
      <c r="R69" s="390"/>
      <c r="S69" s="145"/>
      <c r="T69" s="345"/>
      <c r="U69" s="347"/>
      <c r="V69" s="290" t="str">
        <f>IF(作業員の選択!$C$20="","",VLOOKUP(作業員の選択!$C$20,基本データ!$A$11:$AN$50,15,FALSE))</f>
        <v>職長訓練</v>
      </c>
      <c r="W69" s="291"/>
      <c r="X69" s="290" t="str">
        <f>IF(作業員の選択!$C$20="","",VLOOKUP(作業員の選択!$C$20,基本データ!$A$11:$AN$50,21,FALSE))</f>
        <v>玉掛作業者(1t以上)</v>
      </c>
      <c r="Y69" s="301"/>
      <c r="Z69" s="301"/>
      <c r="AA69" s="291"/>
      <c r="AB69" s="290" t="str">
        <f>IF(作業員の選択!$C$20="","",VLOOKUP(作業員の選択!$C$20,基本データ!$A$11:$AN$50,27,FALSE))</f>
        <v>2級電気施工管理</v>
      </c>
      <c r="AC69" s="291"/>
      <c r="AD69" s="471"/>
      <c r="AE69" s="472"/>
      <c r="AF69" s="283">
        <f>IF(作業員の選択!$C$20="","",VLOOKUP(作業員の選択!$C$20,基本データ!$A$11:$AN$50,25,FALSE))</f>
        <v>210</v>
      </c>
      <c r="AG69" s="283">
        <f>IF(作業員の選択!$C$20="","",VLOOKUP(作業員の選択!$C$20,基本データ!$A$11:$AN$50,25,FALSE))</f>
        <v>210</v>
      </c>
      <c r="AH69" s="264"/>
      <c r="AI69" s="163"/>
      <c r="AJ69" s="163"/>
    </row>
    <row r="70" spans="2:36" ht="9" customHeight="1">
      <c r="B70" s="284">
        <v>10</v>
      </c>
      <c r="C70" s="273" t="str">
        <f>IF(作業員の選択!$C$20="","",VLOOKUP(作業員の選択!$C$20,基本データ!$A$11:$AN$50,1,FALSE))</f>
        <v>白井　十郎</v>
      </c>
      <c r="D70" s="274"/>
      <c r="E70" s="275"/>
      <c r="F70" s="299" t="str">
        <f>IF(作業員の選択!$C$20="","",VLOOKUP(作業員の選択!$C$20,基本データ!$A$11:$AN$50,3,FALSE))</f>
        <v>電工</v>
      </c>
      <c r="G70" s="297"/>
      <c r="H70" s="315"/>
      <c r="I70" s="316"/>
      <c r="J70" s="359"/>
      <c r="K70" s="183"/>
      <c r="L70" s="125"/>
      <c r="M70" s="126"/>
      <c r="N70" s="126"/>
      <c r="O70" s="127"/>
      <c r="P70" s="391"/>
      <c r="Q70" s="392"/>
      <c r="R70" s="393"/>
      <c r="S70" s="299" t="str">
        <f>IF(作業員の選択!$C$20="","",VLOOKUP(作業員の選択!$C$20,基本データ!$A$11:$AN$50,13,FALSE))</f>
        <v>B</v>
      </c>
      <c r="T70" s="348"/>
      <c r="U70" s="350"/>
      <c r="V70" s="290" t="str">
        <f>IF(作業員の選択!$C$20="","",VLOOKUP(作業員の選択!$C$20,基本データ!$A$11:$AN$50,16,FALSE))</f>
        <v>研削といし</v>
      </c>
      <c r="W70" s="306"/>
      <c r="X70" s="290" t="str">
        <f>IF(作業員の選択!$C$20="","",VLOOKUP(作業員の選択!$C$20,基本データ!$A$11:$AN$50,22,FALSE))</f>
        <v>高所作業車(10m以上)</v>
      </c>
      <c r="Y70" s="301"/>
      <c r="Z70" s="301"/>
      <c r="AA70" s="291"/>
      <c r="AB70" s="290" t="str">
        <f>IF(作業員の選択!$C$20="","",VLOOKUP(作業員の選択!$C$20,基本データ!$A$11:$AN$50,28,FALSE))</f>
        <v>消防設備士甲種４級</v>
      </c>
      <c r="AC70" s="291"/>
      <c r="AD70" s="473"/>
      <c r="AE70" s="474"/>
      <c r="AF70" s="282" t="str">
        <f>IF(作業員の選択!$C$20="","",VLOOKUP(作業員の選択!$C$20,基本データ!$A$11:$AN$50,37,FALSE))</f>
        <v>受給者</v>
      </c>
      <c r="AG70" s="282" t="s">
        <v>399</v>
      </c>
      <c r="AH70" s="265"/>
      <c r="AI70" s="163"/>
      <c r="AJ70" s="163"/>
    </row>
    <row r="71" spans="2:36" ht="9" customHeight="1">
      <c r="B71" s="284"/>
      <c r="C71" s="276"/>
      <c r="D71" s="277"/>
      <c r="E71" s="278"/>
      <c r="F71" s="299"/>
      <c r="G71" s="297"/>
      <c r="H71" s="330">
        <f ca="1">IF(作業員の選択!$C$20="","　　年",VLOOKUP(作業員の選択!$C$20,基本データ!$A$11:$AQ$50,43,FALSE))</f>
        <v>45</v>
      </c>
      <c r="I71" s="331"/>
      <c r="J71" s="394">
        <f ca="1">IF(作業員の選択!$C$20="","　歳",VLOOKUP(作業員の選択!$C$20,基本データ!$A$11:$AQ$50,42,FALSE))</f>
        <v>69</v>
      </c>
      <c r="K71" s="195" t="str">
        <f>IF(作業員の選択!$C$20="","",VLOOKUP(作業員の選択!$C$20,基本データ!$A$11:$AN$50,8,FALSE))</f>
        <v>長岡市来迎寺11-10</v>
      </c>
      <c r="L71" s="317" t="s">
        <v>43</v>
      </c>
      <c r="M71" s="318"/>
      <c r="N71" s="319" t="str">
        <f>IF(作業員の選択!$C$20="","",VLOOKUP(作業員の選択!$C$20,基本データ!$A$11:$AN$50,9,FALSE))</f>
        <v>0258-92-0010</v>
      </c>
      <c r="O71" s="396"/>
      <c r="P71" s="321">
        <f>IF(作業員の選択!$C$20="","",VLOOKUP(作業員の選択!$C$20,基本データ!$A$11:$AN$50,11,FALSE))</f>
        <v>144</v>
      </c>
      <c r="Q71" s="324" t="s">
        <v>68</v>
      </c>
      <c r="R71" s="466">
        <f>IF(作業員の選択!$C$20="","",VLOOKUP(作業員の選択!$C$20,基本データ!$A$11:$AN$50,12,FALSE))</f>
        <v>97</v>
      </c>
      <c r="S71" s="299"/>
      <c r="T71" s="273">
        <f>IF(作業員の選択!$C$20="","　　年",VLOOKUP(作業員の選択!$C$20,基本データ!$A$11:$AQ$50,33,FALSE))</f>
        <v>510</v>
      </c>
      <c r="U71" s="275"/>
      <c r="V71" s="290" t="str">
        <f>IF(作業員の選択!$C$20="","",VLOOKUP(作業員の選択!$C$20,基本データ!$A$11:$AN$50,17,FALSE))</f>
        <v>こ</v>
      </c>
      <c r="W71" s="306"/>
      <c r="X71" s="290" t="str">
        <f>IF(作業員の選択!$C$20="","",VLOOKUP(作業員の選択!$C$20,基本データ!$A$11:$AN$50,23,FALSE))</f>
        <v>車両系建設機械運転</v>
      </c>
      <c r="Y71" s="301"/>
      <c r="Z71" s="301"/>
      <c r="AA71" s="291"/>
      <c r="AB71" s="290">
        <f>IF(作業員の選択!$C$20="","",VLOOKUP(作業員の選択!$C$20,基本データ!$A$11:$AN$50,29,FALSE))</f>
        <v>410</v>
      </c>
      <c r="AC71" s="291"/>
      <c r="AD71" s="475" t="s">
        <v>66</v>
      </c>
      <c r="AE71" s="476"/>
      <c r="AF71" s="283">
        <f>IF(作業員の選択!$C$20="","",VLOOKUP(作業員の選択!$C$20,基本データ!$A$11:$AN$50,25,FALSE))</f>
        <v>210</v>
      </c>
      <c r="AG71" s="283"/>
      <c r="AH71" s="263" t="str">
        <f>IF(作業員の選択!$C$20="","",IF(VLOOKUP(作業員の選択!$C$20,基本データ!$A$11:$AO$60,41,FALSE)="有","",IF(VLOOKUP(作業員の選択!$C$20,基本データ!$A$11:$AO$60,41,FALSE)="無","○","")))</f>
        <v/>
      </c>
      <c r="AI71" s="163"/>
      <c r="AJ71" s="163"/>
    </row>
    <row r="72" spans="2:36" ht="9" customHeight="1">
      <c r="B72" s="136"/>
      <c r="C72" s="276"/>
      <c r="D72" s="277"/>
      <c r="E72" s="278"/>
      <c r="F72" s="137"/>
      <c r="G72" s="297"/>
      <c r="H72" s="332"/>
      <c r="I72" s="333"/>
      <c r="J72" s="336"/>
      <c r="K72" s="194"/>
      <c r="L72" s="170"/>
      <c r="M72" s="171"/>
      <c r="N72" s="175"/>
      <c r="O72" s="176"/>
      <c r="P72" s="322"/>
      <c r="Q72" s="325"/>
      <c r="R72" s="467"/>
      <c r="S72" s="137"/>
      <c r="T72" s="276"/>
      <c r="U72" s="278"/>
      <c r="V72" s="292">
        <f>IF(作業員の選択!$C$20="","",VLOOKUP(作業員の選択!$C$20,基本データ!$A$11:$AN$50,18,FALSE))</f>
        <v>10</v>
      </c>
      <c r="W72" s="293"/>
      <c r="X72" s="292">
        <f>IF(作業員の選択!$C$20="","",VLOOKUP(作業員の選択!$C$20,基本データ!$A$11:$AN$50,24,FALSE))</f>
        <v>160</v>
      </c>
      <c r="Y72" s="304"/>
      <c r="Z72" s="304"/>
      <c r="AA72" s="293"/>
      <c r="AB72" s="292">
        <f>IF(作業員の選択!$C$20="","",VLOOKUP(作業員の選択!$C$20,基本データ!$A$11:$AN$50,30,FALSE))</f>
        <v>460</v>
      </c>
      <c r="AC72" s="293"/>
      <c r="AD72" s="471"/>
      <c r="AE72" s="472"/>
      <c r="AF72" s="282" t="str">
        <f>IF(作業員の選択!$C$20="","",VLOOKUP(作業員の選択!$C$20,基本データ!$A$11:$AN$50,39,FALSE))</f>
        <v>日雇保険</v>
      </c>
      <c r="AG72" s="282">
        <f>IF(作業員の選択!$C$20="","",IF($AF$72="適用除外","－",VLOOKUP(作業員の選択!$C$20,基本データ!$A$11:$AN$50,40,FALSE)))</f>
        <v>1010</v>
      </c>
      <c r="AH72" s="264"/>
      <c r="AI72" s="163"/>
      <c r="AJ72" s="163"/>
    </row>
    <row r="73" spans="2:36" ht="9" customHeight="1">
      <c r="B73" s="81"/>
      <c r="C73" s="279"/>
      <c r="D73" s="280"/>
      <c r="E73" s="281"/>
      <c r="F73" s="82"/>
      <c r="G73" s="300"/>
      <c r="H73" s="334"/>
      <c r="I73" s="335"/>
      <c r="J73" s="395"/>
      <c r="K73" s="185"/>
      <c r="L73" s="128"/>
      <c r="M73" s="129"/>
      <c r="N73" s="129"/>
      <c r="O73" s="130"/>
      <c r="P73" s="323"/>
      <c r="Q73" s="326"/>
      <c r="R73" s="468"/>
      <c r="S73" s="83"/>
      <c r="T73" s="279"/>
      <c r="U73" s="281"/>
      <c r="V73" s="294">
        <f>IF(作業員の選択!$C$20="","",VLOOKUP(作業員の選択!$C$20,基本データ!$A$11:$AN$50,19,FALSE))</f>
        <v>60</v>
      </c>
      <c r="W73" s="287"/>
      <c r="X73" s="294">
        <f>IF(作業員の選択!$C$20="","",VLOOKUP(作業員の選択!$C$20,基本データ!$A$11:$AN$50,25,FALSE))</f>
        <v>210</v>
      </c>
      <c r="Y73" s="479"/>
      <c r="Z73" s="479"/>
      <c r="AA73" s="295"/>
      <c r="AB73" s="294">
        <f>IF(作業員の選択!$C$20="","",VLOOKUP(作業員の選択!$C$20,基本データ!$A$11:$AN$50,31,FALSE))</f>
        <v>510</v>
      </c>
      <c r="AC73" s="295"/>
      <c r="AD73" s="477"/>
      <c r="AE73" s="478"/>
      <c r="AF73" s="283">
        <f>IF(作業員の選択!$C$20="","",VLOOKUP(作業員の選択!$C$20,基本データ!$A$11:$AN$50,25,FALSE))</f>
        <v>210</v>
      </c>
      <c r="AG73" s="283">
        <f>IF(作業員の選択!$C$20="","",VLOOKUP(作業員の選択!$C$20,基本データ!$A$11:$AN$50,25,FALSE))</f>
        <v>210</v>
      </c>
      <c r="AH73" s="265"/>
      <c r="AI73" s="163"/>
      <c r="AJ73" s="163"/>
    </row>
    <row r="74" spans="2:36" ht="13.5" customHeight="1">
      <c r="B74" s="133" t="s">
        <v>69</v>
      </c>
      <c r="C74" s="133" t="s">
        <v>70</v>
      </c>
      <c r="D74" s="87"/>
      <c r="E74" s="87"/>
      <c r="F74" s="87"/>
      <c r="G74" s="87"/>
      <c r="H74" s="87"/>
      <c r="I74" s="87"/>
      <c r="J74" s="87"/>
      <c r="K74" s="87"/>
      <c r="L74" s="87"/>
      <c r="M74" s="87"/>
      <c r="N74" s="87"/>
      <c r="O74" s="87"/>
      <c r="P74" s="87"/>
      <c r="Q74" s="87"/>
      <c r="R74" s="133" t="s">
        <v>71</v>
      </c>
      <c r="S74" s="87"/>
      <c r="T74" s="87"/>
      <c r="U74" s="87"/>
      <c r="V74" s="87"/>
      <c r="W74" s="87"/>
      <c r="X74" s="87"/>
      <c r="Y74" s="87"/>
      <c r="Z74" s="87"/>
      <c r="AA74" s="87"/>
      <c r="AB74" s="87"/>
      <c r="AC74" s="87"/>
      <c r="AD74" s="87"/>
      <c r="AE74" s="87"/>
      <c r="AI74" s="163"/>
      <c r="AJ74" s="163"/>
    </row>
    <row r="75" spans="2:36" ht="13.5" customHeight="1">
      <c r="B75" s="87"/>
      <c r="C75" s="133" t="s">
        <v>72</v>
      </c>
      <c r="D75" s="87"/>
      <c r="E75" s="87"/>
      <c r="F75" s="87"/>
      <c r="G75" s="87"/>
      <c r="H75" s="87"/>
      <c r="I75" s="87"/>
      <c r="J75" s="87"/>
      <c r="K75" s="87"/>
      <c r="L75" s="87"/>
      <c r="M75" s="87"/>
      <c r="N75" s="87"/>
      <c r="O75" s="87"/>
      <c r="P75" s="87"/>
      <c r="Q75" s="87"/>
      <c r="R75" s="133" t="s">
        <v>73</v>
      </c>
      <c r="S75" s="87"/>
      <c r="T75" s="87"/>
      <c r="U75" s="87"/>
      <c r="V75" s="87"/>
      <c r="W75" s="87"/>
      <c r="X75" s="87"/>
      <c r="Y75" s="87"/>
      <c r="Z75" s="87"/>
      <c r="AA75" s="87"/>
      <c r="AB75" s="87"/>
      <c r="AC75" s="87"/>
      <c r="AD75" s="87"/>
      <c r="AE75" s="87"/>
      <c r="AI75" s="163"/>
      <c r="AJ75" s="163"/>
    </row>
    <row r="76" spans="2:36" ht="13.5" customHeight="1">
      <c r="B76" s="87"/>
      <c r="C76" s="133" t="s">
        <v>74</v>
      </c>
      <c r="D76" s="87"/>
      <c r="E76" s="87"/>
      <c r="F76" s="87"/>
      <c r="G76" s="87"/>
      <c r="H76" s="87"/>
      <c r="I76" s="87"/>
      <c r="J76" s="87"/>
      <c r="K76" s="87"/>
      <c r="L76" s="87"/>
      <c r="M76" s="87"/>
      <c r="N76" s="87"/>
      <c r="O76" s="87"/>
      <c r="P76" s="87"/>
      <c r="Q76" s="87"/>
      <c r="R76" s="133" t="s">
        <v>75</v>
      </c>
      <c r="S76" s="87"/>
      <c r="T76" s="87"/>
      <c r="U76" s="87"/>
      <c r="V76" s="87"/>
      <c r="W76" s="87"/>
      <c r="X76" s="87"/>
      <c r="Y76" s="87"/>
      <c r="Z76" s="87"/>
      <c r="AA76" s="87"/>
      <c r="AB76" s="87"/>
      <c r="AC76" s="87"/>
      <c r="AD76" s="87"/>
      <c r="AE76" s="87"/>
      <c r="AI76" s="163"/>
      <c r="AJ76" s="163"/>
    </row>
    <row r="77" spans="2:36" ht="13.5" customHeight="1">
      <c r="B77" s="87"/>
      <c r="C77" s="88" t="s">
        <v>76</v>
      </c>
      <c r="D77" s="66"/>
      <c r="E77" s="66"/>
      <c r="F77" s="66"/>
      <c r="G77" s="66"/>
      <c r="H77" s="66"/>
      <c r="I77" s="66"/>
      <c r="J77" s="66"/>
      <c r="K77" s="66"/>
      <c r="L77" s="66"/>
      <c r="M77" s="66"/>
      <c r="N77" s="66"/>
      <c r="O77" s="87"/>
      <c r="P77" s="87"/>
      <c r="Q77" s="87"/>
      <c r="R77" s="133" t="s">
        <v>382</v>
      </c>
      <c r="S77" s="87"/>
      <c r="T77" s="87"/>
      <c r="U77" s="87"/>
      <c r="V77" s="87"/>
      <c r="W77" s="87"/>
      <c r="X77" s="87"/>
      <c r="Y77" s="87"/>
      <c r="Z77" s="87"/>
      <c r="AA77" s="87"/>
      <c r="AB77" s="87"/>
      <c r="AC77" s="87"/>
      <c r="AD77" s="87"/>
      <c r="AE77" s="87"/>
      <c r="AI77" s="163"/>
      <c r="AJ77" s="163"/>
    </row>
    <row r="78" spans="2:36" ht="13.5" customHeight="1">
      <c r="B78" s="87"/>
      <c r="C78" s="88"/>
      <c r="D78" s="66"/>
      <c r="E78" s="66"/>
      <c r="F78" s="66"/>
      <c r="G78" s="66"/>
      <c r="H78" s="66"/>
      <c r="I78" s="66"/>
      <c r="J78" s="66"/>
      <c r="K78" s="66"/>
      <c r="L78" s="66"/>
      <c r="M78" s="66"/>
      <c r="N78" s="66"/>
      <c r="O78" s="87"/>
      <c r="P78" s="87"/>
      <c r="Q78" s="87"/>
      <c r="R78" s="133" t="s">
        <v>383</v>
      </c>
      <c r="S78" s="87"/>
      <c r="T78" s="87"/>
      <c r="U78" s="87"/>
      <c r="V78" s="87"/>
      <c r="W78" s="87"/>
      <c r="X78" s="87"/>
      <c r="Y78" s="87"/>
      <c r="Z78" s="87"/>
      <c r="AA78" s="87"/>
      <c r="AB78" s="87"/>
      <c r="AC78" s="87"/>
      <c r="AD78" s="87"/>
      <c r="AE78" s="87"/>
      <c r="AI78" s="163"/>
      <c r="AJ78" s="163"/>
    </row>
    <row r="79" spans="2:36" ht="13.5" customHeight="1">
      <c r="B79" s="87"/>
      <c r="C79" s="88"/>
      <c r="D79" s="66"/>
      <c r="E79" s="66"/>
      <c r="F79" s="66"/>
      <c r="G79" s="66"/>
      <c r="H79" s="66"/>
      <c r="I79" s="66"/>
      <c r="J79" s="66"/>
      <c r="K79" s="66"/>
      <c r="L79" s="66"/>
      <c r="M79" s="66"/>
      <c r="N79" s="66"/>
      <c r="O79" s="87"/>
      <c r="P79" s="87"/>
      <c r="Q79" s="87"/>
      <c r="R79" s="133" t="s">
        <v>384</v>
      </c>
      <c r="S79" s="87"/>
      <c r="T79" s="87"/>
      <c r="U79" s="87"/>
      <c r="V79" s="87"/>
      <c r="W79" s="87"/>
      <c r="X79" s="87"/>
      <c r="Y79" s="87"/>
      <c r="Z79" s="87"/>
      <c r="AA79" s="87"/>
      <c r="AB79" s="87"/>
      <c r="AC79" s="87"/>
      <c r="AD79" s="87"/>
      <c r="AE79" s="87"/>
      <c r="AI79" s="163"/>
      <c r="AJ79" s="163"/>
    </row>
    <row r="80" spans="2:36" ht="13.5" customHeight="1">
      <c r="B80" s="87"/>
      <c r="C80" s="88"/>
      <c r="D80" s="66"/>
      <c r="E80" s="66"/>
      <c r="F80" s="66"/>
      <c r="G80" s="66"/>
      <c r="H80" s="66"/>
      <c r="I80" s="66"/>
      <c r="J80" s="66"/>
      <c r="K80" s="66"/>
      <c r="L80" s="66"/>
      <c r="M80" s="66"/>
      <c r="N80" s="66"/>
      <c r="O80" s="87"/>
      <c r="P80" s="87"/>
      <c r="Q80" s="87"/>
      <c r="R80" s="133" t="s">
        <v>385</v>
      </c>
      <c r="S80" s="87"/>
      <c r="T80" s="87"/>
      <c r="U80" s="87"/>
      <c r="V80" s="87"/>
      <c r="W80" s="87"/>
      <c r="X80" s="87"/>
      <c r="Y80" s="87"/>
      <c r="Z80" s="87"/>
      <c r="AA80" s="87"/>
      <c r="AB80" s="87"/>
      <c r="AC80" s="87"/>
      <c r="AD80" s="87"/>
      <c r="AE80" s="87"/>
      <c r="AI80" s="163"/>
      <c r="AJ80" s="163"/>
    </row>
    <row r="81" spans="1:36" ht="13.5" customHeight="1">
      <c r="B81" s="87"/>
      <c r="C81" s="88"/>
      <c r="D81" s="66"/>
      <c r="E81" s="66"/>
      <c r="F81" s="66"/>
      <c r="G81" s="66"/>
      <c r="H81" s="66"/>
      <c r="I81" s="66"/>
      <c r="J81" s="66"/>
      <c r="K81" s="66"/>
      <c r="L81" s="66"/>
      <c r="M81" s="66"/>
      <c r="N81" s="66"/>
      <c r="O81" s="87"/>
      <c r="P81" s="87"/>
      <c r="Q81" s="87"/>
      <c r="R81" s="133" t="s">
        <v>386</v>
      </c>
      <c r="S81" s="87"/>
      <c r="T81" s="87"/>
      <c r="U81" s="87"/>
      <c r="V81" s="87"/>
      <c r="W81" s="87"/>
      <c r="X81" s="87"/>
      <c r="Y81" s="87"/>
      <c r="Z81" s="87"/>
      <c r="AA81" s="87"/>
      <c r="AB81" s="87"/>
      <c r="AC81" s="87"/>
      <c r="AD81" s="87"/>
      <c r="AE81" s="87"/>
      <c r="AI81" s="163"/>
      <c r="AJ81" s="163"/>
    </row>
    <row r="82" spans="1:36" ht="13.5" customHeight="1">
      <c r="B82" s="87"/>
      <c r="C82" s="88"/>
      <c r="D82" s="66"/>
      <c r="E82" s="66"/>
      <c r="F82" s="66"/>
      <c r="G82" s="66"/>
      <c r="H82" s="66"/>
      <c r="I82" s="66"/>
      <c r="J82" s="66"/>
      <c r="K82" s="66"/>
      <c r="L82" s="66"/>
      <c r="M82" s="66"/>
      <c r="N82" s="66"/>
      <c r="O82" s="87"/>
      <c r="P82" s="87"/>
      <c r="Q82" s="87"/>
      <c r="R82" s="133" t="s">
        <v>387</v>
      </c>
      <c r="S82" s="87"/>
      <c r="T82" s="87"/>
      <c r="U82" s="87"/>
      <c r="V82" s="87"/>
      <c r="W82" s="87"/>
      <c r="X82" s="87"/>
      <c r="Y82" s="87"/>
      <c r="Z82" s="87"/>
      <c r="AA82" s="87"/>
      <c r="AB82" s="87"/>
      <c r="AC82" s="87"/>
      <c r="AD82" s="87"/>
      <c r="AE82" s="87"/>
      <c r="AI82" s="163"/>
      <c r="AJ82" s="163"/>
    </row>
    <row r="83" spans="1:36" ht="13.5" customHeight="1">
      <c r="B83" s="87"/>
      <c r="C83" s="88"/>
      <c r="D83" s="66"/>
      <c r="E83" s="66"/>
      <c r="F83" s="66"/>
      <c r="G83" s="66"/>
      <c r="H83" s="66"/>
      <c r="I83" s="66"/>
      <c r="J83" s="66"/>
      <c r="K83" s="66"/>
      <c r="L83" s="66"/>
      <c r="M83" s="66"/>
      <c r="N83" s="66"/>
      <c r="O83" s="87"/>
      <c r="P83" s="87"/>
      <c r="Q83" s="87"/>
      <c r="R83" s="133" t="s">
        <v>388</v>
      </c>
      <c r="S83" s="87"/>
      <c r="T83" s="87"/>
      <c r="U83" s="87"/>
      <c r="V83" s="87"/>
      <c r="W83" s="87"/>
      <c r="X83" s="87"/>
      <c r="Y83" s="87"/>
      <c r="Z83" s="87"/>
      <c r="AA83" s="87"/>
      <c r="AB83" s="87"/>
      <c r="AC83" s="87"/>
      <c r="AD83" s="87"/>
      <c r="AE83" s="87"/>
      <c r="AI83" s="163"/>
      <c r="AJ83" s="163"/>
    </row>
    <row r="84" spans="1:36" ht="13.5" customHeight="1">
      <c r="B84" s="87"/>
      <c r="C84" s="66"/>
      <c r="D84" s="66"/>
      <c r="E84" s="66"/>
      <c r="F84" s="66"/>
      <c r="G84" s="66"/>
      <c r="H84" s="66"/>
      <c r="I84" s="66"/>
      <c r="J84" s="66"/>
      <c r="K84" s="66"/>
      <c r="L84" s="66"/>
      <c r="M84" s="66"/>
      <c r="N84" s="66"/>
      <c r="O84" s="87"/>
      <c r="P84" s="87"/>
      <c r="Q84" s="87"/>
      <c r="R84" s="133" t="s">
        <v>389</v>
      </c>
      <c r="S84" s="87"/>
      <c r="T84" s="87"/>
      <c r="U84" s="87"/>
      <c r="V84" s="87"/>
      <c r="W84" s="87"/>
      <c r="X84" s="87"/>
      <c r="Y84" s="87"/>
      <c r="Z84" s="87"/>
      <c r="AA84" s="87"/>
      <c r="AB84" s="87"/>
      <c r="AC84" s="87"/>
      <c r="AD84" s="87"/>
      <c r="AE84" s="87"/>
      <c r="AI84" s="163"/>
      <c r="AJ84" s="163"/>
    </row>
    <row r="85" spans="1:36" ht="13.5" customHeight="1">
      <c r="B85" s="87"/>
      <c r="C85" s="66"/>
      <c r="D85" s="66"/>
      <c r="E85" s="66"/>
      <c r="F85" s="66"/>
      <c r="G85" s="66"/>
      <c r="H85" s="66"/>
      <c r="I85" s="66"/>
      <c r="J85" s="66"/>
      <c r="K85" s="66"/>
      <c r="L85" s="66"/>
      <c r="M85" s="66"/>
      <c r="N85" s="66"/>
      <c r="O85" s="87"/>
      <c r="P85" s="87"/>
      <c r="Q85" s="87"/>
      <c r="R85" s="133"/>
      <c r="S85" s="87"/>
      <c r="T85" s="87"/>
      <c r="U85" s="87"/>
      <c r="V85" s="87"/>
      <c r="W85" s="87"/>
      <c r="X85" s="87"/>
      <c r="Y85" s="87"/>
      <c r="Z85" s="87"/>
      <c r="AA85" s="87"/>
      <c r="AB85" s="87"/>
      <c r="AC85" s="87"/>
      <c r="AD85" s="87"/>
      <c r="AE85" s="87"/>
      <c r="AI85" s="163"/>
      <c r="AJ85" s="163"/>
    </row>
    <row r="86" spans="1:36" ht="13.5" customHeight="1">
      <c r="B86" s="87"/>
      <c r="C86" s="66"/>
      <c r="D86" s="66"/>
      <c r="E86" s="66"/>
      <c r="F86" s="66"/>
      <c r="G86" s="66"/>
      <c r="H86" s="66"/>
      <c r="I86" s="66"/>
      <c r="J86" s="66"/>
      <c r="K86" s="66"/>
      <c r="L86" s="66"/>
      <c r="M86" s="66"/>
      <c r="N86" s="66"/>
      <c r="O86" s="87"/>
      <c r="P86" s="87"/>
      <c r="Q86" s="87"/>
      <c r="R86" s="133"/>
      <c r="S86" s="87"/>
      <c r="T86" s="87"/>
      <c r="U86" s="87"/>
      <c r="V86" s="87"/>
      <c r="W86" s="87"/>
      <c r="X86" s="87"/>
      <c r="Y86" s="87"/>
      <c r="Z86" s="87"/>
      <c r="AA86" s="87"/>
      <c r="AB86" s="87"/>
      <c r="AC86" s="87"/>
      <c r="AD86" s="87"/>
      <c r="AE86" s="87"/>
      <c r="AI86" s="163"/>
      <c r="AJ86" s="163"/>
    </row>
    <row r="87" spans="1:36" ht="18.75" customHeight="1">
      <c r="E87" s="56" t="s">
        <v>77</v>
      </c>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I87" s="163"/>
      <c r="AJ87" s="163"/>
    </row>
    <row r="88" spans="1:36" ht="13.5" customHeight="1">
      <c r="A88" s="362" t="s">
        <v>24</v>
      </c>
      <c r="B88" s="363"/>
      <c r="C88" s="363"/>
      <c r="D88" s="364"/>
      <c r="E88" s="56"/>
      <c r="F88" s="56"/>
      <c r="G88" s="56"/>
      <c r="I88" s="57"/>
      <c r="J88" s="365" t="s">
        <v>26</v>
      </c>
      <c r="K88" s="366"/>
      <c r="L88" s="366"/>
      <c r="M88" s="366"/>
      <c r="N88" s="366"/>
      <c r="O88" s="57"/>
      <c r="P88" s="57"/>
      <c r="Q88" s="57"/>
      <c r="R88" s="56"/>
      <c r="S88" s="56"/>
      <c r="T88" s="56"/>
      <c r="U88" s="56"/>
      <c r="V88" s="56"/>
      <c r="W88" s="56"/>
      <c r="X88" s="56"/>
      <c r="Y88" s="56"/>
      <c r="Z88" s="56"/>
      <c r="AA88" s="56"/>
      <c r="AB88" s="56"/>
      <c r="AC88" s="56"/>
      <c r="AD88" s="56"/>
      <c r="AE88" s="56"/>
      <c r="AI88" s="163"/>
      <c r="AJ88" s="163"/>
    </row>
    <row r="89" spans="1:36" ht="13.5" customHeight="1">
      <c r="B89" s="56"/>
      <c r="C89" s="56"/>
      <c r="D89" s="56"/>
      <c r="E89" s="56"/>
      <c r="F89" s="56"/>
      <c r="G89" s="56"/>
      <c r="H89" s="57"/>
      <c r="I89" s="57"/>
      <c r="J89" s="366"/>
      <c r="K89" s="366"/>
      <c r="L89" s="366"/>
      <c r="M89" s="366"/>
      <c r="N89" s="366"/>
      <c r="O89" s="57"/>
      <c r="P89" s="57"/>
      <c r="Q89" s="57"/>
      <c r="R89" s="56"/>
      <c r="S89" s="56"/>
      <c r="T89" s="56"/>
      <c r="U89" s="56"/>
      <c r="V89" s="56"/>
      <c r="W89" s="56"/>
      <c r="X89" s="56"/>
      <c r="Y89" s="367" t="s">
        <v>27</v>
      </c>
      <c r="Z89" s="368"/>
      <c r="AA89" s="160"/>
      <c r="AB89" s="161"/>
      <c r="AC89" s="58"/>
      <c r="AD89" s="58"/>
      <c r="AE89" s="59"/>
      <c r="AI89" s="163"/>
      <c r="AJ89" s="163"/>
    </row>
    <row r="90" spans="1:36" ht="13.5" customHeight="1">
      <c r="B90" s="56"/>
      <c r="C90" s="56"/>
      <c r="D90" s="369" t="str">
        <f>作業員の選択!$G$13</f>
        <v>越路中学校電気設備工事</v>
      </c>
      <c r="E90" s="370"/>
      <c r="F90" s="370"/>
      <c r="G90" s="370"/>
      <c r="H90" s="370"/>
      <c r="I90" s="370"/>
      <c r="J90" s="134" t="s">
        <v>416</v>
      </c>
      <c r="K90" s="372">
        <f ca="1">IF(作業員の選択!$G$17="",TODAY(),作業員の選択!$G$17)</f>
        <v>44562</v>
      </c>
      <c r="L90" s="372"/>
      <c r="M90" s="372"/>
      <c r="N90" s="56" t="s">
        <v>417</v>
      </c>
      <c r="O90" s="56"/>
      <c r="P90" s="56"/>
      <c r="Q90" s="56"/>
      <c r="R90" s="56"/>
      <c r="S90" s="56"/>
      <c r="T90" s="56"/>
      <c r="U90" s="56"/>
      <c r="V90" s="56"/>
      <c r="W90" s="56"/>
      <c r="X90" s="56"/>
      <c r="Y90" s="89" t="s">
        <v>28</v>
      </c>
      <c r="Z90" s="90"/>
      <c r="AA90" s="73"/>
      <c r="AB90" s="74"/>
      <c r="AC90" s="60"/>
      <c r="AD90" s="60"/>
      <c r="AE90" s="61"/>
      <c r="AI90" s="163"/>
      <c r="AJ90" s="163"/>
    </row>
    <row r="91" spans="1:36" ht="13.5" customHeight="1">
      <c r="A91" s="91" t="s">
        <v>17</v>
      </c>
      <c r="B91" s="91"/>
      <c r="C91" s="91"/>
      <c r="D91" s="371"/>
      <c r="E91" s="371"/>
      <c r="F91" s="371"/>
      <c r="G91" s="371"/>
      <c r="H91" s="371"/>
      <c r="I91" s="371"/>
      <c r="J91" s="62"/>
      <c r="K91" s="92"/>
      <c r="L91" s="92"/>
      <c r="M91" s="92"/>
      <c r="N91" s="56"/>
      <c r="O91" s="56"/>
      <c r="P91" s="56"/>
      <c r="V91" s="56"/>
      <c r="W91" s="56"/>
      <c r="X91" s="56"/>
      <c r="Y91" s="56"/>
      <c r="Z91" s="56"/>
      <c r="AA91" s="56"/>
      <c r="AB91" s="56"/>
      <c r="AC91" s="56"/>
      <c r="AD91" s="56"/>
      <c r="AE91" s="56"/>
      <c r="AF91" s="397">
        <f>IF(作業員の選択!$G$20="","平成  年  月  日",作業員の選択!$G$20)</f>
        <v>44563</v>
      </c>
      <c r="AG91" s="397"/>
      <c r="AH91" s="397"/>
      <c r="AI91" s="163"/>
      <c r="AJ91" s="163"/>
    </row>
    <row r="92" spans="1:36" ht="13.5" customHeight="1">
      <c r="B92" s="56"/>
      <c r="C92" s="56"/>
      <c r="D92" s="377" t="str">
        <f>作業員の選択!$G$15</f>
        <v>白井　太郎</v>
      </c>
      <c r="E92" s="377"/>
      <c r="F92" s="377"/>
      <c r="G92" s="379" t="s">
        <v>29</v>
      </c>
      <c r="H92" s="63"/>
      <c r="I92" s="150"/>
      <c r="J92" s="56"/>
      <c r="K92" s="56"/>
      <c r="L92" s="56"/>
      <c r="M92" s="56"/>
      <c r="N92" s="56"/>
      <c r="O92" s="398" t="s">
        <v>32</v>
      </c>
      <c r="P92" s="398"/>
      <c r="Q92" s="399" t="str">
        <f>作業員の選択!$G$23</f>
        <v>大手ゼネコン株式会社</v>
      </c>
      <c r="R92" s="399"/>
      <c r="S92" s="399"/>
      <c r="T92" s="399"/>
      <c r="U92" s="399"/>
      <c r="V92" s="56"/>
      <c r="W92" s="56"/>
      <c r="X92" s="56"/>
      <c r="Y92" s="56"/>
      <c r="Z92" s="56"/>
      <c r="AB92" s="134" t="s">
        <v>15</v>
      </c>
      <c r="AC92" s="65" t="str">
        <f>作業員の選択!$E$26</f>
        <v>二</v>
      </c>
      <c r="AD92" s="64" t="s">
        <v>164</v>
      </c>
      <c r="AE92" s="401" t="str">
        <f>作業員の選択!$G$26</f>
        <v>シライ電設株式会社</v>
      </c>
      <c r="AF92" s="401"/>
      <c r="AG92" s="401"/>
      <c r="AI92" s="163"/>
      <c r="AJ92" s="163"/>
    </row>
    <row r="93" spans="1:36" ht="13.5" customHeight="1">
      <c r="A93" s="375" t="s">
        <v>30</v>
      </c>
      <c r="B93" s="375"/>
      <c r="C93" s="375"/>
      <c r="D93" s="378"/>
      <c r="E93" s="378"/>
      <c r="F93" s="378"/>
      <c r="G93" s="380"/>
      <c r="H93" s="150"/>
      <c r="I93" s="162" t="s">
        <v>31</v>
      </c>
      <c r="J93" s="56"/>
      <c r="K93" s="56"/>
      <c r="L93" s="56"/>
      <c r="O93" s="402" t="s">
        <v>34</v>
      </c>
      <c r="P93" s="402"/>
      <c r="Q93" s="400"/>
      <c r="R93" s="400"/>
      <c r="S93" s="400"/>
      <c r="T93" s="400"/>
      <c r="U93" s="400"/>
      <c r="V93" s="67" t="s">
        <v>9</v>
      </c>
      <c r="AC93" s="403" t="s">
        <v>36</v>
      </c>
      <c r="AD93" s="403"/>
      <c r="AE93" s="400"/>
      <c r="AF93" s="400"/>
      <c r="AG93" s="400"/>
      <c r="AH93" s="67" t="s">
        <v>9</v>
      </c>
      <c r="AI93" s="163"/>
      <c r="AJ93" s="163"/>
    </row>
    <row r="94" spans="1:36" ht="13.5" customHeight="1">
      <c r="B94" s="56"/>
      <c r="C94" s="56"/>
      <c r="D94" s="56"/>
      <c r="E94" s="56"/>
      <c r="F94" s="56"/>
      <c r="G94" s="56"/>
      <c r="H94" s="56"/>
      <c r="I94" s="162" t="s">
        <v>33</v>
      </c>
      <c r="J94" s="56"/>
      <c r="K94" s="56"/>
      <c r="L94" s="56"/>
      <c r="O94" s="87"/>
      <c r="P94" s="87"/>
      <c r="Q94" s="164"/>
      <c r="R94" s="164"/>
      <c r="U94" s="151" t="s">
        <v>391</v>
      </c>
      <c r="V94" s="152" t="str">
        <f>IF(作業員の選択!$M$23="","",IF(作業員の選択!$M$23="有","○",IF(作業員の選択!$M$23="無","")))</f>
        <v/>
      </c>
      <c r="W94" s="152" t="str">
        <f>IF(作業員の選択!$M$23="","",IF(作業員の選択!$M$23="有","",IF(作業員の選択!$M$23="無","○")))</f>
        <v/>
      </c>
      <c r="X94" s="55" t="s">
        <v>393</v>
      </c>
      <c r="AB94" s="135"/>
      <c r="AE94" s="151" t="s">
        <v>391</v>
      </c>
      <c r="AF94" s="152" t="str">
        <f>IF(作業員の選択!$M$26="","",IF(作業員の選択!$M$26="有","○",IF(作業員の選択!$M$26="無","")))</f>
        <v>○</v>
      </c>
      <c r="AG94" s="152" t="str">
        <f>IF(作業員の選択!$M$26="","",IF(作業員の選択!$M$26="有","",IF(作業員の選択!$M$26="無","○")))</f>
        <v/>
      </c>
      <c r="AH94" s="150" t="s">
        <v>392</v>
      </c>
      <c r="AI94" s="163"/>
      <c r="AJ94" s="163"/>
    </row>
    <row r="95" spans="1:36" ht="13.5" customHeight="1">
      <c r="B95" s="56"/>
      <c r="C95" s="56"/>
      <c r="D95" s="56"/>
      <c r="E95" s="56"/>
      <c r="F95" s="56"/>
      <c r="G95" s="56"/>
      <c r="H95" s="56"/>
      <c r="I95" s="56"/>
      <c r="J95" s="56"/>
      <c r="K95" s="56"/>
      <c r="L95" s="56"/>
      <c r="M95" s="56"/>
      <c r="N95" s="56"/>
      <c r="AI95" s="163"/>
      <c r="AJ95" s="163"/>
    </row>
    <row r="96" spans="1:36" ht="13.5" customHeight="1">
      <c r="B96" s="428" t="s">
        <v>38</v>
      </c>
      <c r="C96" s="429" t="s">
        <v>78</v>
      </c>
      <c r="D96" s="430"/>
      <c r="E96" s="431"/>
      <c r="F96" s="455" t="s">
        <v>381</v>
      </c>
      <c r="G96" s="68"/>
      <c r="H96" s="416" t="s">
        <v>40</v>
      </c>
      <c r="I96" s="417"/>
      <c r="J96" s="432" t="s">
        <v>41</v>
      </c>
      <c r="K96" s="420" t="s">
        <v>42</v>
      </c>
      <c r="L96" s="422" t="s">
        <v>43</v>
      </c>
      <c r="M96" s="423"/>
      <c r="N96" s="423"/>
      <c r="O96" s="424"/>
      <c r="P96" s="404" t="s">
        <v>44</v>
      </c>
      <c r="Q96" s="434"/>
      <c r="R96" s="405"/>
      <c r="S96" s="69" t="s">
        <v>45</v>
      </c>
      <c r="T96" s="367" t="s">
        <v>46</v>
      </c>
      <c r="U96" s="368"/>
      <c r="V96" s="435" t="s">
        <v>47</v>
      </c>
      <c r="W96" s="436"/>
      <c r="X96" s="436"/>
      <c r="Y96" s="436"/>
      <c r="Z96" s="436"/>
      <c r="AA96" s="436"/>
      <c r="AB96" s="436"/>
      <c r="AC96" s="437"/>
      <c r="AD96" s="404" t="s">
        <v>48</v>
      </c>
      <c r="AE96" s="405"/>
      <c r="AF96" s="485" t="s">
        <v>394</v>
      </c>
      <c r="AG96" s="486"/>
      <c r="AH96" s="485" t="s">
        <v>413</v>
      </c>
      <c r="AI96" s="163"/>
      <c r="AJ96" s="163"/>
    </row>
    <row r="97" spans="2:36" ht="13.5" customHeight="1">
      <c r="B97" s="284"/>
      <c r="C97" s="70"/>
      <c r="D97" s="71"/>
      <c r="E97" s="72"/>
      <c r="F97" s="456"/>
      <c r="G97" s="408" t="s">
        <v>380</v>
      </c>
      <c r="H97" s="418"/>
      <c r="I97" s="419"/>
      <c r="J97" s="433"/>
      <c r="K97" s="421"/>
      <c r="L97" s="425"/>
      <c r="M97" s="426"/>
      <c r="N97" s="426"/>
      <c r="O97" s="427"/>
      <c r="P97" s="406" t="s">
        <v>49</v>
      </c>
      <c r="Q97" s="409"/>
      <c r="R97" s="407"/>
      <c r="S97" s="298" t="s">
        <v>50</v>
      </c>
      <c r="T97" s="410" t="s">
        <v>51</v>
      </c>
      <c r="U97" s="411"/>
      <c r="V97" s="438"/>
      <c r="W97" s="439"/>
      <c r="X97" s="439"/>
      <c r="Y97" s="439"/>
      <c r="Z97" s="439"/>
      <c r="AA97" s="439"/>
      <c r="AB97" s="439"/>
      <c r="AC97" s="440"/>
      <c r="AD97" s="406"/>
      <c r="AE97" s="407"/>
      <c r="AF97" s="486"/>
      <c r="AG97" s="486"/>
      <c r="AH97" s="486"/>
      <c r="AI97" s="163"/>
      <c r="AJ97" s="163"/>
    </row>
    <row r="98" spans="2:36" ht="13.5" customHeight="1">
      <c r="B98" s="408" t="s">
        <v>52</v>
      </c>
      <c r="C98" s="442" t="s">
        <v>53</v>
      </c>
      <c r="D98" s="443"/>
      <c r="E98" s="444"/>
      <c r="F98" s="456"/>
      <c r="G98" s="408"/>
      <c r="H98" s="418" t="s">
        <v>54</v>
      </c>
      <c r="I98" s="419"/>
      <c r="J98" s="433" t="s">
        <v>55</v>
      </c>
      <c r="K98" s="448" t="s">
        <v>56</v>
      </c>
      <c r="L98" s="449" t="s">
        <v>43</v>
      </c>
      <c r="M98" s="450"/>
      <c r="N98" s="450"/>
      <c r="O98" s="451"/>
      <c r="P98" s="412" t="s">
        <v>57</v>
      </c>
      <c r="Q98" s="413"/>
      <c r="R98" s="414"/>
      <c r="S98" s="298"/>
      <c r="T98" s="412" t="s">
        <v>58</v>
      </c>
      <c r="U98" s="414"/>
      <c r="V98" s="412" t="s">
        <v>59</v>
      </c>
      <c r="W98" s="414"/>
      <c r="X98" s="412" t="s">
        <v>60</v>
      </c>
      <c r="Y98" s="413"/>
      <c r="Z98" s="413"/>
      <c r="AA98" s="414"/>
      <c r="AB98" s="412" t="s">
        <v>61</v>
      </c>
      <c r="AC98" s="414"/>
      <c r="AD98" s="458" t="s">
        <v>62</v>
      </c>
      <c r="AE98" s="459"/>
      <c r="AF98" s="486"/>
      <c r="AG98" s="486"/>
      <c r="AH98" s="486"/>
      <c r="AI98" s="163"/>
      <c r="AJ98" s="163"/>
    </row>
    <row r="99" spans="2:36" ht="13.5" customHeight="1">
      <c r="B99" s="441"/>
      <c r="C99" s="73"/>
      <c r="D99" s="74"/>
      <c r="E99" s="75"/>
      <c r="F99" s="457"/>
      <c r="G99" s="76"/>
      <c r="H99" s="445"/>
      <c r="I99" s="446"/>
      <c r="J99" s="447"/>
      <c r="K99" s="441"/>
      <c r="L99" s="452"/>
      <c r="M99" s="453"/>
      <c r="N99" s="453"/>
      <c r="O99" s="454"/>
      <c r="P99" s="373"/>
      <c r="Q99" s="415"/>
      <c r="R99" s="374"/>
      <c r="S99" s="77" t="s">
        <v>63</v>
      </c>
      <c r="T99" s="373"/>
      <c r="U99" s="374"/>
      <c r="V99" s="373" t="s">
        <v>64</v>
      </c>
      <c r="W99" s="374"/>
      <c r="X99" s="373"/>
      <c r="Y99" s="415"/>
      <c r="Z99" s="415"/>
      <c r="AA99" s="374"/>
      <c r="AB99" s="373"/>
      <c r="AC99" s="374"/>
      <c r="AD99" s="458" t="s">
        <v>65</v>
      </c>
      <c r="AE99" s="459"/>
      <c r="AF99" s="486"/>
      <c r="AG99" s="486"/>
      <c r="AH99" s="486"/>
      <c r="AI99" s="163"/>
      <c r="AJ99" s="163"/>
    </row>
    <row r="100" spans="2:36" ht="9" customHeight="1">
      <c r="B100" s="78"/>
      <c r="C100" s="267" t="str">
        <f>IF(作業員の選択!$C$21="","",VLOOKUP(作業員の選択!$C$21,基本データ!$A$11:$AN$50,2,FALSE))</f>
        <v>あおやぎ　いちろう</v>
      </c>
      <c r="D100" s="268"/>
      <c r="E100" s="269"/>
      <c r="F100" s="79"/>
      <c r="G100" s="296"/>
      <c r="H100" s="313">
        <f>IF(作業員の選択!$C$21="","　　年　月　日",VLOOKUP(作業員の選択!$C$21,基本データ!$A$11:$AQ$50,5,FALSE))</f>
        <v>35968</v>
      </c>
      <c r="I100" s="314"/>
      <c r="J100" s="357">
        <f>IF(作業員の選択!$C$21="","　　年　月　日",VLOOKUP(作業員の選択!$C$21,基本データ!$A$11:$AQ$50,4,FALSE))</f>
        <v>29535</v>
      </c>
      <c r="K100" s="181" t="str">
        <f>IF(作業員の選択!$C$21="","",VLOOKUP(作業員の選択!$C$21,基本データ!$A$11:$AN$50,6,FALSE))</f>
        <v>長岡市小国町2-1</v>
      </c>
      <c r="L100" s="317" t="s">
        <v>43</v>
      </c>
      <c r="M100" s="318"/>
      <c r="N100" s="383" t="str">
        <f>IF(作業員の選択!$C$21="","",VLOOKUP(作業員の選択!$C$21,基本データ!$A$11:$AN$50,7,FALSE))</f>
        <v>0258-11-0011</v>
      </c>
      <c r="O100" s="384"/>
      <c r="P100" s="342">
        <f>IF(作業員の選択!$C$21="","",VLOOKUP(作業員の選択!$C$21,基本データ!$A$11:$AN$50,10,FALSE))</f>
        <v>44596</v>
      </c>
      <c r="Q100" s="343"/>
      <c r="R100" s="344"/>
      <c r="S100" s="80"/>
      <c r="T100" s="351">
        <f>IF(作業員の選択!$C$21="","　　年　月　日",VLOOKUP(作業員の選択!$C$21,基本データ!$A$11:$AQ$50,32,FALSE))</f>
        <v>44631</v>
      </c>
      <c r="U100" s="352"/>
      <c r="V100" s="288" t="str">
        <f>IF(作業員の選択!$C$21="","",VLOOKUP(作業員の選択!$C$21,基本データ!$A$11:$AN$50,14,FALSE))</f>
        <v>小型車両系建設機械</v>
      </c>
      <c r="W100" s="381"/>
      <c r="X100" s="288" t="str">
        <f>IF(作業員の選択!$C$21="","",VLOOKUP(作業員の選択!$C$21,基本データ!$A$11:$AN$50,20,FALSE))</f>
        <v>小型移動式クレーン(5t未満)</v>
      </c>
      <c r="Y100" s="382"/>
      <c r="Z100" s="382"/>
      <c r="AA100" s="289"/>
      <c r="AB100" s="288" t="str">
        <f>IF(作業員の選択!$C$21="","",VLOOKUP(作業員の選択!$C$21,基本データ!$A$11:$AN$50,26,FALSE))</f>
        <v>第2種電気工事士</v>
      </c>
      <c r="AC100" s="289"/>
      <c r="AD100" s="313" t="s">
        <v>66</v>
      </c>
      <c r="AE100" s="314"/>
      <c r="AF100" s="282" t="str">
        <f>IF(作業員の選択!$C$21="","",VLOOKUP(作業員の選択!$C$21,基本データ!$A$11:$AN$50,35,FALSE))</f>
        <v>協会けんぽ</v>
      </c>
      <c r="AG100" s="282">
        <f>IF(作業員の選択!$C$21="","",VLOOKUP(作業員の選択!$C$21,基本データ!$A$11:$AN$50,36,FALSE))</f>
        <v>11</v>
      </c>
      <c r="AH100" s="263" t="str">
        <f>IF(作業員の選択!$C$21="","",IF(VLOOKUP(作業員の選択!$C$21,基本データ!$A$11:$AO$60,41,FALSE)="有","○",IF(VLOOKUP(作業員の選択!$C$21,基本データ!$A$11:$AO$60,41,FALSE)="","","")))</f>
        <v>○</v>
      </c>
    </row>
    <row r="101" spans="2:36" ht="9" customHeight="1">
      <c r="B101" s="139"/>
      <c r="C101" s="270"/>
      <c r="D101" s="271"/>
      <c r="E101" s="272"/>
      <c r="F101" s="140"/>
      <c r="G101" s="297"/>
      <c r="H101" s="309"/>
      <c r="I101" s="310"/>
      <c r="J101" s="358"/>
      <c r="K101" s="194"/>
      <c r="L101" s="170"/>
      <c r="M101" s="171"/>
      <c r="N101" s="172"/>
      <c r="O101" s="173"/>
      <c r="P101" s="345"/>
      <c r="Q101" s="346"/>
      <c r="R101" s="347"/>
      <c r="S101" s="145"/>
      <c r="T101" s="353"/>
      <c r="U101" s="354"/>
      <c r="V101" s="290" t="str">
        <f>IF(作業員の選択!$C$21="","",VLOOKUP(作業員の選択!$C$21,基本データ!$A$11:$AN$50,15,FALSE))</f>
        <v>低圧電気取扱業務</v>
      </c>
      <c r="W101" s="306"/>
      <c r="X101" s="290" t="str">
        <f>IF(作業員の選択!$C$21="","",VLOOKUP(作業員の選択!$C$21,基本データ!$A$11:$AN$50,21,FALSE))</f>
        <v>玉掛作業者(1t以上)</v>
      </c>
      <c r="Y101" s="301"/>
      <c r="Z101" s="301"/>
      <c r="AA101" s="291"/>
      <c r="AB101" s="290" t="str">
        <f>IF(作業員の選択!$C$21="","",VLOOKUP(作業員の選択!$C$21,基本データ!$A$11:$AN$50,27,FALSE))</f>
        <v>有線ﾃﾚﾋﾞｼﾞｮﾝ放送技術者</v>
      </c>
      <c r="AC101" s="291"/>
      <c r="AD101" s="309"/>
      <c r="AE101" s="310"/>
      <c r="AF101" s="283" t="str">
        <f>IF(作業員の選択!$C$11="","",VLOOKUP(作業員の選択!$C$11,基本データ!$A$11:$AN$50,25,FALSE))</f>
        <v>ショベルローダー(1t以上)</v>
      </c>
      <c r="AG101" s="283" t="str">
        <f>IF(作業員の選択!$C$11="","",VLOOKUP(作業員の選択!$C$11,基本データ!$A$11:$AN$50,25,FALSE))</f>
        <v>ショベルローダー(1t以上)</v>
      </c>
      <c r="AH101" s="264"/>
    </row>
    <row r="102" spans="2:36" ht="9" customHeight="1">
      <c r="B102" s="298">
        <v>11</v>
      </c>
      <c r="C102" s="273" t="str">
        <f>IF(作業員の選択!$C$21="","",VLOOKUP(作業員の選択!$C$21,基本データ!$A$11:$AN$50,1,FALSE))</f>
        <v>青柳　一郎</v>
      </c>
      <c r="D102" s="274"/>
      <c r="E102" s="275"/>
      <c r="F102" s="299" t="str">
        <f>IF(作業員の選択!$C$21="","",VLOOKUP(作業員の選択!$C$21,基本データ!$A$11:$AN$50,3,FALSE))</f>
        <v>電工</v>
      </c>
      <c r="G102" s="297"/>
      <c r="H102" s="315"/>
      <c r="I102" s="316"/>
      <c r="J102" s="359"/>
      <c r="K102" s="183"/>
      <c r="L102" s="125"/>
      <c r="M102" s="126"/>
      <c r="N102" s="126"/>
      <c r="O102" s="127"/>
      <c r="P102" s="348"/>
      <c r="Q102" s="349"/>
      <c r="R102" s="350"/>
      <c r="S102" s="299" t="str">
        <f>IF(作業員の選択!$C$21="","",VLOOKUP(作業員の選択!$C$21,基本データ!$A$11:$AN$50,13,FALSE))</f>
        <v>AB</v>
      </c>
      <c r="T102" s="355"/>
      <c r="U102" s="356"/>
      <c r="V102" s="290" t="str">
        <f>IF(作業員の選択!$C$21="","",VLOOKUP(作業員の選択!$C$21,基本データ!$A$11:$AN$50,16,FALSE))</f>
        <v>研削といし</v>
      </c>
      <c r="W102" s="306"/>
      <c r="X102" s="290" t="str">
        <f>IF(作業員の選択!$C$21="","",VLOOKUP(作業員の選択!$C$21,基本データ!$A$11:$AN$50,22,FALSE))</f>
        <v>高所作業車(10m以上)</v>
      </c>
      <c r="Y102" s="301"/>
      <c r="Z102" s="301"/>
      <c r="AA102" s="291"/>
      <c r="AB102" s="290" t="str">
        <f>IF(作業員の選択!$C$21="","",VLOOKUP(作業員の選択!$C$21,基本データ!$A$11:$AN$50,28,FALSE))</f>
        <v>大型自動車</v>
      </c>
      <c r="AC102" s="291"/>
      <c r="AD102" s="315"/>
      <c r="AE102" s="316"/>
      <c r="AF102" s="282" t="str">
        <f>IF(作業員の選択!$C$21="","",VLOOKUP(作業員の選択!$C$21,基本データ!$A$11:$AN$50,37,FALSE))</f>
        <v>国民年金</v>
      </c>
      <c r="AG102" s="282" t="s">
        <v>399</v>
      </c>
      <c r="AH102" s="265"/>
    </row>
    <row r="103" spans="2:36" ht="9" customHeight="1">
      <c r="B103" s="298"/>
      <c r="C103" s="276"/>
      <c r="D103" s="277"/>
      <c r="E103" s="278"/>
      <c r="F103" s="299"/>
      <c r="G103" s="297"/>
      <c r="H103" s="330">
        <f ca="1">IF(作業員の選択!$C$21="","　　年",VLOOKUP(作業員の選択!$C$21,基本データ!$A$11:$AQ$50,43,FALSE))</f>
        <v>23</v>
      </c>
      <c r="I103" s="331"/>
      <c r="J103" s="336">
        <f ca="1">IF(作業員の選択!$C$21="","　歳",VLOOKUP(作業員の選択!$C$21,基本データ!$A$11:$AQ$50,42,FALSE))</f>
        <v>41</v>
      </c>
      <c r="K103" s="195" t="str">
        <f>IF(作業員の選択!$C$21="","",VLOOKUP(作業員の選択!$C$21,基本データ!$A$11:$AN$50,8,FALSE))</f>
        <v>同上</v>
      </c>
      <c r="L103" s="317" t="s">
        <v>43</v>
      </c>
      <c r="M103" s="318"/>
      <c r="N103" s="319">
        <f>IF(作業員の選択!$C$21="","",VLOOKUP(作業員の選択!$C$21,基本データ!$A$11:$AN$50,9,FALSE))</f>
        <v>0</v>
      </c>
      <c r="O103" s="320"/>
      <c r="P103" s="339">
        <f>IF(作業員の選択!$C$21="","",VLOOKUP(作業員の選択!$C$21,基本データ!$A$11:$AN$50,11,FALSE))</f>
        <v>121</v>
      </c>
      <c r="Q103" s="324" t="s">
        <v>68</v>
      </c>
      <c r="R103" s="275">
        <f>IF(作業員の選択!$C$21="","",VLOOKUP(作業員の選択!$C$21,基本データ!$A$11:$AN$50,12,FALSE))</f>
        <v>89</v>
      </c>
      <c r="S103" s="299"/>
      <c r="T103" s="487">
        <f>IF(作業員の選択!$C$21="","　　年",VLOOKUP(作業員の選択!$C$21,基本データ!$A$11:$AQ$50,33,FALSE))</f>
        <v>511</v>
      </c>
      <c r="U103" s="488"/>
      <c r="V103" s="290" t="str">
        <f>IF(作業員の選択!$C$21="","",VLOOKUP(作業員の選択!$C$21,基本データ!$A$11:$AN$50,17,FALSE))</f>
        <v>さ</v>
      </c>
      <c r="W103" s="306"/>
      <c r="X103" s="290" t="str">
        <f>IF(作業員の選択!$C$21="","",VLOOKUP(作業員の選択!$C$21,基本データ!$A$11:$AN$50,23,FALSE))</f>
        <v>光接続技術講習</v>
      </c>
      <c r="Y103" s="301"/>
      <c r="Z103" s="301"/>
      <c r="AA103" s="291"/>
      <c r="AB103" s="290">
        <f>IF(作業員の選択!$C$21="","",VLOOKUP(作業員の選択!$C$21,基本データ!$A$11:$AN$50,29,FALSE))</f>
        <v>411</v>
      </c>
      <c r="AC103" s="291"/>
      <c r="AD103" s="307" t="s">
        <v>66</v>
      </c>
      <c r="AE103" s="308"/>
      <c r="AF103" s="283" t="str">
        <f>IF(作業員の選択!$C$11="","",VLOOKUP(作業員の選択!$C$11,基本データ!$A$11:$AN$50,25,FALSE))</f>
        <v>ショベルローダー(1t以上)</v>
      </c>
      <c r="AG103" s="283"/>
      <c r="AH103" s="263" t="str">
        <f>IF(作業員の選択!$C$21="","",IF(VLOOKUP(作業員の選択!$C$21,基本データ!$A$11:$AO$60,41,FALSE)="有","",IF(VLOOKUP(作業員の選択!$C$21,基本データ!$A$11:$AO$60,41,FALSE)="無","○","")))</f>
        <v/>
      </c>
    </row>
    <row r="104" spans="2:36" ht="9" customHeight="1">
      <c r="B104" s="153"/>
      <c r="C104" s="276"/>
      <c r="D104" s="277"/>
      <c r="E104" s="278"/>
      <c r="F104" s="154"/>
      <c r="G104" s="297"/>
      <c r="H104" s="332"/>
      <c r="I104" s="333"/>
      <c r="J104" s="337"/>
      <c r="K104" s="196"/>
      <c r="L104" s="197"/>
      <c r="M104" s="197"/>
      <c r="N104" s="197"/>
      <c r="O104" s="197"/>
      <c r="P104" s="340"/>
      <c r="Q104" s="325"/>
      <c r="R104" s="278"/>
      <c r="S104" s="154"/>
      <c r="T104" s="489"/>
      <c r="U104" s="490"/>
      <c r="V104" s="327">
        <f>IF(作業員の選択!$C$21="","",VLOOKUP(作業員の選択!$C$21,基本データ!$A$11:$AN$50,18,FALSE))</f>
        <v>11</v>
      </c>
      <c r="W104" s="328"/>
      <c r="X104" s="327">
        <f>IF(作業員の選択!$C$21="","",VLOOKUP(作業員の選択!$C$21,基本データ!$A$11:$AN$50,24,FALSE))</f>
        <v>161</v>
      </c>
      <c r="Y104" s="329"/>
      <c r="Z104" s="329"/>
      <c r="AA104" s="328"/>
      <c r="AB104" s="327">
        <f>IF(作業員の選択!$C$21="","",VLOOKUP(作業員の選択!$C$21,基本データ!$A$11:$AN$50,30,FALSE))</f>
        <v>461</v>
      </c>
      <c r="AC104" s="328"/>
      <c r="AD104" s="309"/>
      <c r="AE104" s="310"/>
      <c r="AF104" s="282" t="str">
        <f>IF(作業員の選択!$C$21="","",VLOOKUP(作業員の選択!$C$21,基本データ!$A$11:$AN$50,39,FALSE))</f>
        <v>適用除外</v>
      </c>
      <c r="AG104" s="282" t="str">
        <f>IF(作業員の選択!$C$21="","",IF($AF$104="適用除外","－",VLOOKUP(作業員の選択!$C$21,基本データ!$A$11:$AN$50,40,FALSE)))</f>
        <v>－</v>
      </c>
      <c r="AH104" s="264"/>
    </row>
    <row r="105" spans="2:36" ht="9" customHeight="1">
      <c r="B105" s="81"/>
      <c r="C105" s="279"/>
      <c r="D105" s="280"/>
      <c r="E105" s="281"/>
      <c r="F105" s="82"/>
      <c r="G105" s="300"/>
      <c r="H105" s="334"/>
      <c r="I105" s="335"/>
      <c r="J105" s="338"/>
      <c r="K105" s="185"/>
      <c r="L105" s="128"/>
      <c r="M105" s="129"/>
      <c r="N105" s="129"/>
      <c r="O105" s="130"/>
      <c r="P105" s="341"/>
      <c r="Q105" s="326"/>
      <c r="R105" s="281"/>
      <c r="S105" s="83"/>
      <c r="T105" s="491"/>
      <c r="U105" s="492"/>
      <c r="V105" s="285">
        <f>IF(作業員の選択!$C$21="","",VLOOKUP(作業員の選択!$C$21,基本データ!$A$11:$AN$50,19,FALSE))</f>
        <v>61</v>
      </c>
      <c r="W105" s="287"/>
      <c r="X105" s="294">
        <f>IF(作業員の選択!$C$21="","",VLOOKUP(作業員の選択!$C$21,基本データ!$A$11:$AN$50,25,FALSE))</f>
        <v>211</v>
      </c>
      <c r="Y105" s="479"/>
      <c r="Z105" s="479"/>
      <c r="AA105" s="295"/>
      <c r="AB105" s="285">
        <f>IF(作業員の選択!$C$21="","",VLOOKUP(作業員の選択!$C$21,基本データ!$A$11:$AN$50,31,FALSE))</f>
        <v>511</v>
      </c>
      <c r="AC105" s="287"/>
      <c r="AD105" s="311"/>
      <c r="AE105" s="312"/>
      <c r="AF105" s="283" t="str">
        <f>IF(作業員の選択!$C$11="","",VLOOKUP(作業員の選択!$C$11,基本データ!$A$11:$AN$50,25,FALSE))</f>
        <v>ショベルローダー(1t以上)</v>
      </c>
      <c r="AG105" s="283" t="str">
        <f>IF(作業員の選択!$C$11="","",VLOOKUP(作業員の選択!$C$11,基本データ!$A$11:$AN$50,25,FALSE))</f>
        <v>ショベルローダー(1t以上)</v>
      </c>
      <c r="AH105" s="265"/>
    </row>
    <row r="106" spans="2:36" ht="9" customHeight="1">
      <c r="B106" s="78"/>
      <c r="C106" s="267" t="str">
        <f>IF(作業員の選択!$C$22="","",VLOOKUP(作業員の選択!$C$22,基本データ!$A$11:$AN$50,2,FALSE))</f>
        <v>あおやぎ　じろう</v>
      </c>
      <c r="D106" s="268"/>
      <c r="E106" s="269"/>
      <c r="F106" s="84"/>
      <c r="G106" s="296"/>
      <c r="H106" s="313">
        <f>IF(作業員の選択!$C$22="","　　年　月　日",VLOOKUP(作業員の選択!$C$22,基本データ!$A$11:$AQ$50,5,FALSE))</f>
        <v>36059</v>
      </c>
      <c r="I106" s="314"/>
      <c r="J106" s="357">
        <f>IF(作業員の選択!$C$22="","　　年　月　日",VLOOKUP(作業員の選択!$C$22,基本データ!$A$11:$AQ$50,4,FALSE))</f>
        <v>29026</v>
      </c>
      <c r="K106" s="181" t="str">
        <f>IF(作業員の選択!$C$22="","",VLOOKUP(作業員の選択!$C$22,基本データ!$A$11:$AN$50,6,FALSE))</f>
        <v>長岡市小国町2-2</v>
      </c>
      <c r="L106" s="360" t="s">
        <v>43</v>
      </c>
      <c r="M106" s="361"/>
      <c r="N106" s="383" t="str">
        <f>IF(作業員の選択!$C$22="","",VLOOKUP(作業員の選択!$C$22,基本データ!$A$11:$AN$50,7,FALSE))</f>
        <v>0258-11-0012</v>
      </c>
      <c r="O106" s="493"/>
      <c r="P106" s="342">
        <f>IF(作業員の選択!$C$22="","",VLOOKUP(作業員の選択!$C$22,基本データ!$A$11:$AN$50,10,FALSE))</f>
        <v>44596</v>
      </c>
      <c r="Q106" s="343"/>
      <c r="R106" s="344"/>
      <c r="S106" s="80"/>
      <c r="T106" s="351">
        <f>IF(作業員の選択!$C$22="","　　年　月　日",VLOOKUP(作業員の選択!$C$22,基本データ!$A$11:$AQ$50,32,FALSE))</f>
        <v>44632</v>
      </c>
      <c r="U106" s="352"/>
      <c r="V106" s="288" t="str">
        <f>IF(作業員の選択!$C$22="","",VLOOKUP(作業員の選択!$C$22,基本データ!$A$11:$AN$50,14,FALSE))</f>
        <v>低圧電気取扱業務</v>
      </c>
      <c r="W106" s="381"/>
      <c r="X106" s="288" t="str">
        <f>IF(作業員の選択!$C$22="","",VLOOKUP(作業員の選択!$C$22,基本データ!$A$11:$AN$50,20,FALSE))</f>
        <v>小型移動式クレーン(5t未満)</v>
      </c>
      <c r="Y106" s="382"/>
      <c r="Z106" s="382"/>
      <c r="AA106" s="289"/>
      <c r="AB106" s="288" t="str">
        <f>IF(作業員の選択!$C$22="","",VLOOKUP(作業員の選択!$C$22,基本データ!$A$11:$AN$50,26,FALSE))</f>
        <v>第1種電気工事士</v>
      </c>
      <c r="AC106" s="289"/>
      <c r="AD106" s="313" t="s">
        <v>66</v>
      </c>
      <c r="AE106" s="314"/>
      <c r="AF106" s="282" t="str">
        <f>IF(作業員の選択!$C$22="","",VLOOKUP(作業員の選択!$C$22,基本データ!$A$11:$AN$50,35,FALSE))</f>
        <v>協会けんぽ</v>
      </c>
      <c r="AG106" s="282">
        <f>IF(作業員の選択!$C$22="","",VLOOKUP(作業員の選択!$C$22,基本データ!$A$11:$AN$50,36,FALSE))</f>
        <v>12</v>
      </c>
      <c r="AH106" s="263" t="str">
        <f>IF(作業員の選択!$C$22="","",IF(VLOOKUP(作業員の選択!$C$22,基本データ!$A$11:$AO$60,41,FALSE)="有","○",IF(VLOOKUP(作業員の選択!$C$22,基本データ!$A$11:$AO$60,41,FALSE)="","","")))</f>
        <v>○</v>
      </c>
    </row>
    <row r="107" spans="2:36" ht="9" customHeight="1">
      <c r="B107" s="139"/>
      <c r="C107" s="270"/>
      <c r="D107" s="271"/>
      <c r="E107" s="272"/>
      <c r="F107" s="148"/>
      <c r="G107" s="297"/>
      <c r="H107" s="309"/>
      <c r="I107" s="310"/>
      <c r="J107" s="358"/>
      <c r="K107" s="194"/>
      <c r="L107" s="170"/>
      <c r="M107" s="171"/>
      <c r="N107" s="172"/>
      <c r="O107" s="198"/>
      <c r="P107" s="345"/>
      <c r="Q107" s="346"/>
      <c r="R107" s="347"/>
      <c r="S107" s="145"/>
      <c r="T107" s="353"/>
      <c r="U107" s="354"/>
      <c r="V107" s="290" t="str">
        <f>IF(作業員の選択!$C$22="","",VLOOKUP(作業員の選択!$C$22,基本データ!$A$11:$AN$50,15,FALSE))</f>
        <v>職長訓練</v>
      </c>
      <c r="W107" s="306"/>
      <c r="X107" s="290" t="str">
        <f>IF(作業員の選択!$C$22="","",VLOOKUP(作業員の選択!$C$22,基本データ!$A$11:$AN$50,21,FALSE))</f>
        <v>玉掛作業者(1t以上)</v>
      </c>
      <c r="Y107" s="301"/>
      <c r="Z107" s="301"/>
      <c r="AA107" s="291"/>
      <c r="AB107" s="290" t="str">
        <f>IF(作業員の選択!$C$22="","",VLOOKUP(作業員の選択!$C$22,基本データ!$A$11:$AN$50,27,FALSE))</f>
        <v>2級電気施工管理</v>
      </c>
      <c r="AC107" s="291"/>
      <c r="AD107" s="309"/>
      <c r="AE107" s="310"/>
      <c r="AF107" s="283">
        <f>IF(作業員の選択!$C$12="","",VLOOKUP(作業員の選択!$C$12,基本データ!$A$11:$AN$50,25,FALSE))</f>
        <v>202</v>
      </c>
      <c r="AG107" s="283">
        <f>IF(作業員の選択!$C$12="","",VLOOKUP(作業員の選択!$C$12,基本データ!$A$11:$AN$50,25,FALSE))</f>
        <v>202</v>
      </c>
      <c r="AH107" s="264"/>
    </row>
    <row r="108" spans="2:36" ht="9" customHeight="1">
      <c r="B108" s="298">
        <v>12</v>
      </c>
      <c r="C108" s="273" t="str">
        <f>IF(作業員の選択!$C$22="","",VLOOKUP(作業員の選択!$C$22,基本データ!$A$11:$AN$50,1,FALSE))</f>
        <v>青柳　次郎</v>
      </c>
      <c r="D108" s="274"/>
      <c r="E108" s="275"/>
      <c r="F108" s="299" t="str">
        <f>IF(作業員の選択!$C$22="","",VLOOKUP(作業員の選択!$C$22,基本データ!$A$11:$AN$50,3,FALSE))</f>
        <v>電工</v>
      </c>
      <c r="G108" s="297"/>
      <c r="H108" s="315"/>
      <c r="I108" s="316"/>
      <c r="J108" s="359"/>
      <c r="K108" s="183"/>
      <c r="L108" s="125"/>
      <c r="M108" s="126"/>
      <c r="N108" s="126"/>
      <c r="O108" s="127"/>
      <c r="P108" s="348"/>
      <c r="Q108" s="349"/>
      <c r="R108" s="350"/>
      <c r="S108" s="299" t="str">
        <f>IF(作業員の選択!$C$22="","",VLOOKUP(作業員の選択!$C$22,基本データ!$A$11:$AN$50,13,FALSE))</f>
        <v>O</v>
      </c>
      <c r="T108" s="355"/>
      <c r="U108" s="356"/>
      <c r="V108" s="290" t="str">
        <f>IF(作業員の選択!$C$22="","",VLOOKUP(作業員の選択!$C$22,基本データ!$A$11:$AN$50,16,FALSE))</f>
        <v>研削といし</v>
      </c>
      <c r="W108" s="306"/>
      <c r="X108" s="290" t="str">
        <f>IF(作業員の選択!$C$22="","",VLOOKUP(作業員の選択!$C$22,基本データ!$A$11:$AN$50,22,FALSE))</f>
        <v>高所作業車(10m以上)</v>
      </c>
      <c r="Y108" s="301"/>
      <c r="Z108" s="301"/>
      <c r="AA108" s="291"/>
      <c r="AB108" s="290" t="str">
        <f>IF(作業員の選択!$C$22="","",VLOOKUP(作業員の選択!$C$22,基本データ!$A$11:$AN$50,28,FALSE))</f>
        <v>大型自動車</v>
      </c>
      <c r="AC108" s="291"/>
      <c r="AD108" s="315"/>
      <c r="AE108" s="316"/>
      <c r="AF108" s="282" t="str">
        <f>IF(作業員の選択!$C$22="","",VLOOKUP(作業員の選択!$C$22,基本データ!$A$11:$AN$50,37,FALSE))</f>
        <v>国民年金</v>
      </c>
      <c r="AG108" s="282" t="s">
        <v>399</v>
      </c>
      <c r="AH108" s="265"/>
    </row>
    <row r="109" spans="2:36" ht="9" customHeight="1">
      <c r="B109" s="298"/>
      <c r="C109" s="276"/>
      <c r="D109" s="277"/>
      <c r="E109" s="278"/>
      <c r="F109" s="299"/>
      <c r="G109" s="297"/>
      <c r="H109" s="330">
        <f ca="1">IF(作業員の選択!$C$22="","　　年",VLOOKUP(作業員の選択!$C$22,基本データ!$A$11:$AQ$50,43,FALSE))</f>
        <v>24</v>
      </c>
      <c r="I109" s="331"/>
      <c r="J109" s="394">
        <f ca="1">IF(作業員の選択!$C$22="","　歳",VLOOKUP(作業員の選択!$C$22,基本データ!$A$11:$AQ$50,42,FALSE))</f>
        <v>42</v>
      </c>
      <c r="K109" s="195" t="str">
        <f>IF(作業員の選択!$C$22="","",VLOOKUP(作業員の選択!$C$22,基本データ!$A$11:$AN$50,8,FALSE))</f>
        <v>同上</v>
      </c>
      <c r="L109" s="317" t="s">
        <v>43</v>
      </c>
      <c r="M109" s="318"/>
      <c r="N109" s="319">
        <f>IF(作業員の選択!$C$22="","",VLOOKUP(作業員の選択!$C$22,基本データ!$A$11:$AN$50,9,FALSE))</f>
        <v>0</v>
      </c>
      <c r="O109" s="320"/>
      <c r="P109" s="321">
        <f>IF(作業員の選択!$C$22="","",VLOOKUP(作業員の選択!$C$22,基本データ!$A$11:$AN$50,11,FALSE))</f>
        <v>139</v>
      </c>
      <c r="Q109" s="324" t="s">
        <v>68</v>
      </c>
      <c r="R109" s="466">
        <f>IF(作業員の選択!$C$22="","",VLOOKUP(作業員の選択!$C$22,基本データ!$A$11:$AN$50,12,FALSE))</f>
        <v>69</v>
      </c>
      <c r="S109" s="299"/>
      <c r="T109" s="494">
        <f>IF(作業員の選択!$C$22="","　　年",VLOOKUP(作業員の選択!$C$22,基本データ!$A$11:$AQ$50,33,FALSE))</f>
        <v>512</v>
      </c>
      <c r="U109" s="495"/>
      <c r="V109" s="290" t="str">
        <f>IF(作業員の選択!$C$22="","",VLOOKUP(作業員の選択!$C$22,基本データ!$A$11:$AN$50,17,FALSE))</f>
        <v>し</v>
      </c>
      <c r="W109" s="306"/>
      <c r="X109" s="290">
        <f>IF(作業員の選択!$C$22="","",VLOOKUP(作業員の選択!$C$22,基本データ!$A$11:$AN$50,23,FALSE))</f>
        <v>112</v>
      </c>
      <c r="Y109" s="301"/>
      <c r="Z109" s="301"/>
      <c r="AA109" s="291"/>
      <c r="AB109" s="290">
        <f>IF(作業員の選択!$C$22="","",VLOOKUP(作業員の選択!$C$22,基本データ!$A$11:$AN$50,29,FALSE))</f>
        <v>412</v>
      </c>
      <c r="AC109" s="291"/>
      <c r="AD109" s="307" t="s">
        <v>66</v>
      </c>
      <c r="AE109" s="308"/>
      <c r="AF109" s="283">
        <f>IF(作業員の選択!$C$12="","",VLOOKUP(作業員の選択!$C$12,基本データ!$A$11:$AN$50,25,FALSE))</f>
        <v>202</v>
      </c>
      <c r="AG109" s="283"/>
      <c r="AH109" s="263" t="str">
        <f>IF(作業員の選択!$C$22="","",IF(VLOOKUP(作業員の選択!$C$22,基本データ!$A$11:$AO$60,41,FALSE)="有","",IF(VLOOKUP(作業員の選択!$C$22,基本データ!$A$11:$AO$60,41,FALSE)="無","○","")))</f>
        <v/>
      </c>
    </row>
    <row r="110" spans="2:36" ht="9" customHeight="1">
      <c r="B110" s="138"/>
      <c r="C110" s="276"/>
      <c r="D110" s="277"/>
      <c r="E110" s="278"/>
      <c r="F110" s="137"/>
      <c r="G110" s="297"/>
      <c r="H110" s="332"/>
      <c r="I110" s="333"/>
      <c r="J110" s="336"/>
      <c r="K110" s="194"/>
      <c r="L110" s="170"/>
      <c r="M110" s="171"/>
      <c r="N110" s="175"/>
      <c r="O110" s="199"/>
      <c r="P110" s="322"/>
      <c r="Q110" s="325"/>
      <c r="R110" s="467"/>
      <c r="S110" s="137"/>
      <c r="T110" s="496"/>
      <c r="U110" s="497"/>
      <c r="V110" s="292">
        <f>IF(作業員の選択!$C$22="","",VLOOKUP(作業員の選択!$C$22,基本データ!$A$11:$AN$50,18,FALSE))</f>
        <v>12</v>
      </c>
      <c r="W110" s="293"/>
      <c r="X110" s="292">
        <f>IF(作業員の選択!$C$22="","",VLOOKUP(作業員の選択!$C$22,基本データ!$A$11:$AN$50,24,FALSE))</f>
        <v>162</v>
      </c>
      <c r="Y110" s="304"/>
      <c r="Z110" s="304"/>
      <c r="AA110" s="293"/>
      <c r="AB110" s="292">
        <f>IF(作業員の選択!$C$22="","",VLOOKUP(作業員の選択!$C$22,基本データ!$A$11:$AN$50,30,FALSE))</f>
        <v>462</v>
      </c>
      <c r="AC110" s="293"/>
      <c r="AD110" s="309"/>
      <c r="AE110" s="310"/>
      <c r="AF110" s="282">
        <f>IF(作業員の選択!$C$22="","",VLOOKUP(作業員の選択!$C$22,基本データ!$A$11:$AN$50,39,FALSE))</f>
        <v>0</v>
      </c>
      <c r="AG110" s="282">
        <f>IF(作業員の選択!$C$22="","",IF($AF$110="適用除外","－",VLOOKUP(作業員の選択!$C$22,基本データ!$A$11:$AN$50,40,FALSE)))</f>
        <v>1012</v>
      </c>
      <c r="AH110" s="264"/>
    </row>
    <row r="111" spans="2:36" ht="9" customHeight="1">
      <c r="B111" s="81"/>
      <c r="C111" s="279"/>
      <c r="D111" s="280"/>
      <c r="E111" s="281"/>
      <c r="F111" s="82"/>
      <c r="G111" s="300"/>
      <c r="H111" s="334"/>
      <c r="I111" s="335"/>
      <c r="J111" s="395"/>
      <c r="K111" s="185"/>
      <c r="L111" s="128"/>
      <c r="M111" s="129"/>
      <c r="N111" s="129"/>
      <c r="O111" s="130"/>
      <c r="P111" s="323"/>
      <c r="Q111" s="326"/>
      <c r="R111" s="468"/>
      <c r="S111" s="83"/>
      <c r="T111" s="498"/>
      <c r="U111" s="499"/>
      <c r="V111" s="285">
        <f>IF(作業員の選択!$C$22="","",VLOOKUP(作業員の選択!$C$22,基本データ!$A$11:$AN$50,19,FALSE))</f>
        <v>62</v>
      </c>
      <c r="W111" s="287"/>
      <c r="X111" s="285">
        <f>IF(作業員の選択!$C$22="","",VLOOKUP(作業員の選択!$C$22,基本データ!$A$11:$AN$50,25,FALSE))</f>
        <v>212</v>
      </c>
      <c r="Y111" s="286"/>
      <c r="Z111" s="286"/>
      <c r="AA111" s="287"/>
      <c r="AB111" s="285">
        <f>IF(作業員の選択!$C$22="","",VLOOKUP(作業員の選択!$C$22,基本データ!$A$11:$AN$50,31,FALSE))</f>
        <v>512</v>
      </c>
      <c r="AC111" s="287"/>
      <c r="AD111" s="311"/>
      <c r="AE111" s="312"/>
      <c r="AF111" s="283">
        <f>IF(作業員の選択!$C$12="","",VLOOKUP(作業員の選択!$C$12,基本データ!$A$11:$AN$50,25,FALSE))</f>
        <v>202</v>
      </c>
      <c r="AG111" s="283">
        <f>IF(作業員の選択!$C$12="","",VLOOKUP(作業員の選択!$C$12,基本データ!$A$11:$AN$50,25,FALSE))</f>
        <v>202</v>
      </c>
      <c r="AH111" s="265"/>
    </row>
    <row r="112" spans="2:36" ht="9" customHeight="1">
      <c r="B112" s="78"/>
      <c r="C112" s="267" t="str">
        <f>IF(作業員の選択!$C$23="","",VLOOKUP(作業員の選択!$C$23,基本データ!$A$11:$AN$50,2,FALSE))</f>
        <v>あおやぎ　さぶろう</v>
      </c>
      <c r="D112" s="268"/>
      <c r="E112" s="269"/>
      <c r="F112" s="84"/>
      <c r="G112" s="296"/>
      <c r="H112" s="313">
        <f>IF(作業員の選択!$C$23="","　　年　月　日",VLOOKUP(作業員の選択!$C$23,基本データ!$A$11:$AQ$50,5,FALSE))</f>
        <v>36150</v>
      </c>
      <c r="I112" s="314"/>
      <c r="J112" s="357">
        <f>IF(作業員の選択!$C$23="","　　年　月　日",VLOOKUP(作業員の選択!$C$23,基本データ!$A$11:$AQ$50,4,FALSE))</f>
        <v>28545</v>
      </c>
      <c r="K112" s="181" t="str">
        <f>IF(作業員の選択!$C$23="","",VLOOKUP(作業員の選択!$C$23,基本データ!$A$11:$AN$50,6,FALSE))</f>
        <v>長岡市小国町2-3</v>
      </c>
      <c r="L112" s="360" t="s">
        <v>43</v>
      </c>
      <c r="M112" s="361"/>
      <c r="N112" s="383" t="str">
        <f>IF(作業員の選択!$C$23="","",VLOOKUP(作業員の選択!$C$23,基本データ!$A$11:$AN$50,7,FALSE))</f>
        <v>0258-11-0013</v>
      </c>
      <c r="O112" s="493"/>
      <c r="P112" s="342">
        <f>IF(作業員の選択!$C$23="","",VLOOKUP(作業員の選択!$C$23,基本データ!$A$11:$AN$50,10,FALSE))</f>
        <v>44596</v>
      </c>
      <c r="Q112" s="343"/>
      <c r="R112" s="344"/>
      <c r="S112" s="80"/>
      <c r="T112" s="351">
        <f>IF(作業員の選択!$C$23="","　　年　月　日",VLOOKUP(作業員の選択!$C$23,基本データ!$A$11:$AQ$50,32,FALSE))</f>
        <v>44633</v>
      </c>
      <c r="U112" s="352"/>
      <c r="V112" s="288" t="str">
        <f>IF(作業員の選択!$C$23="","",VLOOKUP(作業員の選択!$C$23,基本データ!$A$11:$AN$50,14,FALSE))</f>
        <v>小型車両系建設機械</v>
      </c>
      <c r="W112" s="381"/>
      <c r="X112" s="288" t="str">
        <f>IF(作業員の選択!$C$23="","",VLOOKUP(作業員の選択!$C$23,基本データ!$A$11:$AN$50,20,FALSE))</f>
        <v>小型移動式クレーン(5t未満)</v>
      </c>
      <c r="Y112" s="382"/>
      <c r="Z112" s="382"/>
      <c r="AA112" s="289"/>
      <c r="AB112" s="288" t="str">
        <f>IF(作業員の選択!$C$23="","",VLOOKUP(作業員の選択!$C$23,基本データ!$A$11:$AN$50,26,FALSE))</f>
        <v>第2種電気工事士</v>
      </c>
      <c r="AC112" s="289"/>
      <c r="AD112" s="313" t="s">
        <v>66</v>
      </c>
      <c r="AE112" s="314"/>
      <c r="AF112" s="282" t="str">
        <f>IF(作業員の選択!$C$23="","",VLOOKUP(作業員の選択!$C$23,基本データ!$A$11:$AN$50,35,FALSE))</f>
        <v>協会けんぽ</v>
      </c>
      <c r="AG112" s="282">
        <f>IF(作業員の選択!$C$23="","",VLOOKUP(作業員の選択!$C$23,基本データ!$A$11:$AN$50,36,FALSE))</f>
        <v>13</v>
      </c>
      <c r="AH112" s="263" t="str">
        <f>IF(作業員の選択!$C$23="","",IF(VLOOKUP(作業員の選択!$C$23,基本データ!$A$11:$AO$60,41,FALSE)="有","○",IF(VLOOKUP(作業員の選択!$C$23,基本データ!$A$11:$AO$60,41,FALSE)="","","")))</f>
        <v>○</v>
      </c>
    </row>
    <row r="113" spans="1:34" ht="9" customHeight="1">
      <c r="B113" s="139"/>
      <c r="C113" s="270"/>
      <c r="D113" s="271"/>
      <c r="E113" s="272"/>
      <c r="F113" s="148"/>
      <c r="G113" s="297"/>
      <c r="H113" s="309"/>
      <c r="I113" s="310"/>
      <c r="J113" s="358"/>
      <c r="K113" s="194"/>
      <c r="L113" s="170"/>
      <c r="M113" s="171"/>
      <c r="N113" s="172"/>
      <c r="O113" s="198"/>
      <c r="P113" s="345"/>
      <c r="Q113" s="346"/>
      <c r="R113" s="347"/>
      <c r="S113" s="145"/>
      <c r="T113" s="353"/>
      <c r="U113" s="354"/>
      <c r="V113" s="290" t="str">
        <f>IF(作業員の選択!$C$23="","",VLOOKUP(作業員の選択!$C$23,基本データ!$A$11:$AN$50,15,FALSE))</f>
        <v>低圧電気取扱業務</v>
      </c>
      <c r="W113" s="306"/>
      <c r="X113" s="290" t="str">
        <f>IF(作業員の選択!$C$23="","",VLOOKUP(作業員の選択!$C$23,基本データ!$A$11:$AN$50,21,FALSE))</f>
        <v>玉掛作業者(1t以上)</v>
      </c>
      <c r="Y113" s="301"/>
      <c r="Z113" s="301"/>
      <c r="AA113" s="291"/>
      <c r="AB113" s="290" t="str">
        <f>IF(作業員の選択!$C$23="","",VLOOKUP(作業員の選択!$C$23,基本データ!$A$11:$AN$50,27,FALSE))</f>
        <v>有線ﾃﾚﾋﾞｼﾞｮﾝ放送技術者</v>
      </c>
      <c r="AC113" s="291"/>
      <c r="AD113" s="309"/>
      <c r="AE113" s="310"/>
      <c r="AF113" s="283">
        <f>IF(作業員の選択!$C$13="","",VLOOKUP(作業員の選択!$C$13,基本データ!$A$11:$AN$50,25,FALSE))</f>
        <v>203</v>
      </c>
      <c r="AG113" s="283">
        <f>IF(作業員の選択!$C$13="","",VLOOKUP(作業員の選択!$C$13,基本データ!$A$11:$AN$50,25,FALSE))</f>
        <v>203</v>
      </c>
      <c r="AH113" s="264"/>
    </row>
    <row r="114" spans="1:34" ht="9" customHeight="1">
      <c r="B114" s="298">
        <v>13</v>
      </c>
      <c r="C114" s="273" t="str">
        <f>IF(作業員の選択!$C$23="","",VLOOKUP(作業員の選択!$C$23,基本データ!$A$11:$AN$50,1,FALSE))</f>
        <v>青柳　三郎</v>
      </c>
      <c r="D114" s="274"/>
      <c r="E114" s="275"/>
      <c r="F114" s="299" t="str">
        <f>IF(作業員の選択!$C$23="","",VLOOKUP(作業員の選択!$C$23,基本データ!$A$11:$AN$50,3,FALSE))</f>
        <v>電工</v>
      </c>
      <c r="G114" s="297"/>
      <c r="H114" s="315"/>
      <c r="I114" s="316"/>
      <c r="J114" s="359"/>
      <c r="K114" s="183"/>
      <c r="L114" s="125"/>
      <c r="M114" s="126"/>
      <c r="N114" s="126"/>
      <c r="O114" s="127"/>
      <c r="P114" s="348"/>
      <c r="Q114" s="349"/>
      <c r="R114" s="350"/>
      <c r="S114" s="299" t="str">
        <f>IF(作業員の選択!$C$23="","",VLOOKUP(作業員の選択!$C$23,基本データ!$A$11:$AN$50,13,FALSE))</f>
        <v>A</v>
      </c>
      <c r="T114" s="355"/>
      <c r="U114" s="356"/>
      <c r="V114" s="290" t="str">
        <f>IF(作業員の選択!$C$23="","",VLOOKUP(作業員の選択!$C$23,基本データ!$A$11:$AN$50,16,FALSE))</f>
        <v>研削といし</v>
      </c>
      <c r="W114" s="306"/>
      <c r="X114" s="290" t="str">
        <f>IF(作業員の選択!$C$23="","",VLOOKUP(作業員の選択!$C$23,基本データ!$A$11:$AN$50,22,FALSE))</f>
        <v>高所作業車(10m以上)</v>
      </c>
      <c r="Y114" s="301"/>
      <c r="Z114" s="301"/>
      <c r="AA114" s="291"/>
      <c r="AB114" s="290" t="str">
        <f>IF(作業員の選択!$C$23="","",VLOOKUP(作業員の選択!$C$23,基本データ!$A$11:$AN$50,28,FALSE))</f>
        <v>大型自動車</v>
      </c>
      <c r="AC114" s="291"/>
      <c r="AD114" s="315"/>
      <c r="AE114" s="316"/>
      <c r="AF114" s="282" t="str">
        <f>IF(作業員の選択!$C$23="","",VLOOKUP(作業員の選択!$C$23,基本データ!$A$11:$AN$50,37,FALSE))</f>
        <v>国民年金</v>
      </c>
      <c r="AG114" s="282" t="s">
        <v>399</v>
      </c>
      <c r="AH114" s="265"/>
    </row>
    <row r="115" spans="1:34" ht="9" customHeight="1">
      <c r="B115" s="298"/>
      <c r="C115" s="276"/>
      <c r="D115" s="277"/>
      <c r="E115" s="278"/>
      <c r="F115" s="299"/>
      <c r="G115" s="297"/>
      <c r="H115" s="330">
        <f ca="1">IF(作業員の選択!$C$23="","　　年",VLOOKUP(作業員の選択!$C$23,基本データ!$A$11:$AQ$50,43,FALSE))</f>
        <v>23</v>
      </c>
      <c r="I115" s="331"/>
      <c r="J115" s="394">
        <f ca="1">IF(作業員の選択!$C$23="","　歳",VLOOKUP(作業員の選択!$C$23,基本データ!$A$11:$AQ$50,42,FALSE))</f>
        <v>44</v>
      </c>
      <c r="K115" s="195" t="str">
        <f>IF(作業員の選択!$C$23="","",VLOOKUP(作業員の選択!$C$23,基本データ!$A$11:$AN$50,8,FALSE))</f>
        <v>同上</v>
      </c>
      <c r="L115" s="317" t="s">
        <v>43</v>
      </c>
      <c r="M115" s="318"/>
      <c r="N115" s="319">
        <f>IF(作業員の選択!$C$23="","",VLOOKUP(作業員の選択!$C$23,基本データ!$A$11:$AN$50,9,FALSE))</f>
        <v>0</v>
      </c>
      <c r="O115" s="320"/>
      <c r="P115" s="321">
        <f>IF(作業員の選択!$C$23="","",VLOOKUP(作業員の選択!$C$23,基本データ!$A$11:$AN$50,11,FALSE))</f>
        <v>126</v>
      </c>
      <c r="Q115" s="324" t="s">
        <v>68</v>
      </c>
      <c r="R115" s="466">
        <f>IF(作業員の選択!$C$23="","",VLOOKUP(作業員の選択!$C$23,基本データ!$A$11:$AN$50,12,FALSE))</f>
        <v>78</v>
      </c>
      <c r="S115" s="299"/>
      <c r="T115" s="494">
        <f>IF(作業員の選択!$C$23="","　　年",VLOOKUP(作業員の選択!$C$23,基本データ!$A$11:$AQ$50,33,FALSE))</f>
        <v>513</v>
      </c>
      <c r="U115" s="495"/>
      <c r="V115" s="290" t="str">
        <f>IF(作業員の選択!$C$23="","",VLOOKUP(作業員の選択!$C$23,基本データ!$A$11:$AN$50,17,FALSE))</f>
        <v>す</v>
      </c>
      <c r="W115" s="306"/>
      <c r="X115" s="290" t="str">
        <f>IF(作業員の選択!$C$23="","",VLOOKUP(作業員の選択!$C$23,基本データ!$A$11:$AN$50,23,FALSE))</f>
        <v>光接続技術講習</v>
      </c>
      <c r="Y115" s="301"/>
      <c r="Z115" s="301"/>
      <c r="AA115" s="291"/>
      <c r="AB115" s="290">
        <f>IF(作業員の選択!$C$23="","",VLOOKUP(作業員の選択!$C$23,基本データ!$A$11:$AN$50,29,FALSE))</f>
        <v>413</v>
      </c>
      <c r="AC115" s="291"/>
      <c r="AD115" s="307" t="s">
        <v>66</v>
      </c>
      <c r="AE115" s="308"/>
      <c r="AF115" s="283">
        <f>IF(作業員の選択!$C$13="","",VLOOKUP(作業員の選択!$C$13,基本データ!$A$11:$AN$50,25,FALSE))</f>
        <v>203</v>
      </c>
      <c r="AG115" s="283"/>
      <c r="AH115" s="263" t="str">
        <f>IF(作業員の選択!$C$23="","",IF(VLOOKUP(作業員の選択!$C$23,基本データ!$A$11:$AO$60,41,FALSE)="有","",IF(VLOOKUP(作業員の選択!$C$23,基本データ!$A$11:$AO$60,41,FALSE)="無","○","")))</f>
        <v/>
      </c>
    </row>
    <row r="116" spans="1:34" ht="9" customHeight="1">
      <c r="B116" s="138"/>
      <c r="C116" s="276"/>
      <c r="D116" s="277"/>
      <c r="E116" s="278"/>
      <c r="F116" s="137"/>
      <c r="G116" s="297"/>
      <c r="H116" s="332"/>
      <c r="I116" s="333"/>
      <c r="J116" s="336"/>
      <c r="K116" s="194"/>
      <c r="L116" s="170"/>
      <c r="M116" s="171"/>
      <c r="N116" s="175"/>
      <c r="O116" s="199"/>
      <c r="P116" s="322"/>
      <c r="Q116" s="325"/>
      <c r="R116" s="467"/>
      <c r="S116" s="137"/>
      <c r="T116" s="496"/>
      <c r="U116" s="497"/>
      <c r="V116" s="292">
        <f>IF(作業員の選択!$C$23="","",VLOOKUP(作業員の選択!$C$23,基本データ!$A$11:$AN$50,18,FALSE))</f>
        <v>13</v>
      </c>
      <c r="W116" s="293"/>
      <c r="X116" s="292">
        <f>IF(作業員の選択!$C$23="","",VLOOKUP(作業員の選択!$C$23,基本データ!$A$11:$AN$50,24,FALSE))</f>
        <v>163</v>
      </c>
      <c r="Y116" s="304"/>
      <c r="Z116" s="304"/>
      <c r="AA116" s="293"/>
      <c r="AB116" s="292">
        <f>IF(作業員の選択!$C$23="","",VLOOKUP(作業員の選択!$C$23,基本データ!$A$11:$AN$50,30,FALSE))</f>
        <v>463</v>
      </c>
      <c r="AC116" s="293"/>
      <c r="AD116" s="309"/>
      <c r="AE116" s="310"/>
      <c r="AF116" s="282">
        <f>IF(作業員の選択!$C$23="","",VLOOKUP(作業員の選択!$C$23,基本データ!$A$11:$AN$50,39,FALSE))</f>
        <v>0</v>
      </c>
      <c r="AG116" s="282">
        <f>IF(作業員の選択!$C$23="","",IF($AF$116="適用除外","－",VLOOKUP(作業員の選択!$C$23,基本データ!$A$11:$AN$50,40,FALSE)))</f>
        <v>1013</v>
      </c>
      <c r="AH116" s="264"/>
    </row>
    <row r="117" spans="1:34" ht="9" customHeight="1">
      <c r="B117" s="81"/>
      <c r="C117" s="279"/>
      <c r="D117" s="280"/>
      <c r="E117" s="281"/>
      <c r="F117" s="82"/>
      <c r="G117" s="300"/>
      <c r="H117" s="334"/>
      <c r="I117" s="335"/>
      <c r="J117" s="395"/>
      <c r="K117" s="185"/>
      <c r="L117" s="128"/>
      <c r="M117" s="129"/>
      <c r="N117" s="129"/>
      <c r="O117" s="130"/>
      <c r="P117" s="323"/>
      <c r="Q117" s="326"/>
      <c r="R117" s="468"/>
      <c r="S117" s="83"/>
      <c r="T117" s="498"/>
      <c r="U117" s="499"/>
      <c r="V117" s="285">
        <f>IF(作業員の選択!$C$23="","",VLOOKUP(作業員の選択!$C$23,基本データ!$A$11:$AN$50,19,FALSE))</f>
        <v>63</v>
      </c>
      <c r="W117" s="287"/>
      <c r="X117" s="285">
        <f>IF(作業員の選択!$C$23="","",VLOOKUP(作業員の選択!$C$23,基本データ!$A$11:$AN$50,25,FALSE))</f>
        <v>213</v>
      </c>
      <c r="Y117" s="286"/>
      <c r="Z117" s="286"/>
      <c r="AA117" s="287"/>
      <c r="AB117" s="294">
        <f>IF(作業員の選択!$C$23="","",VLOOKUP(作業員の選択!$C$23,基本データ!$A$11:$AN$50,31,FALSE))</f>
        <v>513</v>
      </c>
      <c r="AC117" s="295"/>
      <c r="AD117" s="311"/>
      <c r="AE117" s="312"/>
      <c r="AF117" s="283">
        <f>IF(作業員の選択!$C$13="","",VLOOKUP(作業員の選択!$C$13,基本データ!$A$11:$AN$50,25,FALSE))</f>
        <v>203</v>
      </c>
      <c r="AG117" s="283">
        <f>IF(作業員の選択!$C$13="","",VLOOKUP(作業員の選択!$C$13,基本データ!$A$11:$AN$50,25,FALSE))</f>
        <v>203</v>
      </c>
      <c r="AH117" s="265"/>
    </row>
    <row r="118" spans="1:34" s="165" customFormat="1" ht="9" customHeight="1">
      <c r="A118" s="93"/>
      <c r="B118" s="94"/>
      <c r="C118" s="267" t="str">
        <f>IF(作業員の選択!$C$24="","",VLOOKUP(作業員の選択!$C$24,基本データ!$A$11:$AN$50,2,FALSE))</f>
        <v>あおやぎ　しろう</v>
      </c>
      <c r="D118" s="268"/>
      <c r="E118" s="269"/>
      <c r="F118" s="84"/>
      <c r="G118" s="296"/>
      <c r="H118" s="313">
        <f>IF(作業員の選択!$C$24="","　　年　月　日",VLOOKUP(作業員の選択!$C$24,基本データ!$A$11:$AQ$50,5,FALSE))</f>
        <v>36400</v>
      </c>
      <c r="I118" s="314"/>
      <c r="J118" s="357">
        <f>IF(作業員の選択!$C$24="","　　年　月　日",VLOOKUP(作業員の選択!$C$24,基本データ!$A$11:$AQ$50,4,FALSE))</f>
        <v>27372</v>
      </c>
      <c r="K118" s="181" t="str">
        <f>IF(作業員の選択!$C$24="","",VLOOKUP(作業員の選択!$C$24,基本データ!$A$11:$AN$50,6,FALSE))</f>
        <v>長岡市小国町2-4</v>
      </c>
      <c r="L118" s="500" t="s">
        <v>43</v>
      </c>
      <c r="M118" s="501"/>
      <c r="N118" s="383" t="str">
        <f>IF(作業員の選択!$C$24="","",VLOOKUP(作業員の選択!$C$24,基本データ!$A$11:$AN$50,7,FALSE))</f>
        <v>0258-11-0014</v>
      </c>
      <c r="O118" s="493"/>
      <c r="P118" s="342">
        <f>IF(作業員の選択!$C$24="","",VLOOKUP(作業員の選択!$C$24,基本データ!$A$11:$AN$50,10,FALSE))</f>
        <v>44596</v>
      </c>
      <c r="Q118" s="343"/>
      <c r="R118" s="344"/>
      <c r="S118" s="80"/>
      <c r="T118" s="351">
        <f>IF(作業員の選択!$C$24="","　　年　月　日",VLOOKUP(作業員の選択!$C$24,基本データ!$A$11:$AQ$50,32,FALSE))</f>
        <v>44634</v>
      </c>
      <c r="U118" s="352"/>
      <c r="V118" s="288" t="str">
        <f>IF(作業員の選択!$C$24="","",VLOOKUP(作業員の選択!$C$24,基本データ!$A$11:$AN$50,14,FALSE))</f>
        <v>低圧電気取扱業務</v>
      </c>
      <c r="W118" s="289"/>
      <c r="X118" s="288" t="str">
        <f>IF(作業員の選択!$C$24="","",VLOOKUP(作業員の選択!$C$24,基本データ!$A$11:$AN$50,20,FALSE))</f>
        <v>玉掛作業者(1t以上)</v>
      </c>
      <c r="Y118" s="382"/>
      <c r="Z118" s="382"/>
      <c r="AA118" s="289"/>
      <c r="AB118" s="288" t="str">
        <f>IF(作業員の選択!$C$24="","",VLOOKUP(作業員の選択!$C$24,基本データ!$A$11:$AN$50,26,FALSE))</f>
        <v>第1種電気工事士</v>
      </c>
      <c r="AC118" s="289"/>
      <c r="AD118" s="313" t="s">
        <v>66</v>
      </c>
      <c r="AE118" s="314"/>
      <c r="AF118" s="282" t="str">
        <f>IF(作業員の選択!$C$24="","",VLOOKUP(作業員の選択!$C$24,基本データ!$A$11:$AN$50,35,FALSE))</f>
        <v>協会けんぽ</v>
      </c>
      <c r="AG118" s="282">
        <f>IF(作業員の選択!$C$24="","",VLOOKUP(作業員の選択!$C$24,基本データ!$A$11:$AN$50,36,FALSE))</f>
        <v>14</v>
      </c>
      <c r="AH118" s="263" t="str">
        <f>IF(作業員の選択!$C$24="","",IF(VLOOKUP(作業員の選択!$C$24,基本データ!$A$11:$AO$60,41,FALSE)="有","○",IF(VLOOKUP(作業員の選択!$C$24,基本データ!$A$11:$AO$60,41,FALSE)="","","")))</f>
        <v>○</v>
      </c>
    </row>
    <row r="119" spans="1:34" s="165" customFormat="1" ht="9" customHeight="1">
      <c r="A119" s="93"/>
      <c r="B119" s="155"/>
      <c r="C119" s="270"/>
      <c r="D119" s="271"/>
      <c r="E119" s="272"/>
      <c r="F119" s="148"/>
      <c r="G119" s="297"/>
      <c r="H119" s="309"/>
      <c r="I119" s="310"/>
      <c r="J119" s="358"/>
      <c r="K119" s="194"/>
      <c r="L119" s="169"/>
      <c r="M119" s="177"/>
      <c r="N119" s="172"/>
      <c r="O119" s="198"/>
      <c r="P119" s="345"/>
      <c r="Q119" s="346"/>
      <c r="R119" s="347"/>
      <c r="S119" s="145"/>
      <c r="T119" s="353"/>
      <c r="U119" s="354"/>
      <c r="V119" s="290" t="str">
        <f>IF(作業員の選択!$C$24="","",VLOOKUP(作業員の選択!$C$24,基本データ!$A$11:$AN$50,15,FALSE))</f>
        <v>職長訓練</v>
      </c>
      <c r="W119" s="306"/>
      <c r="X119" s="290" t="str">
        <f>IF(作業員の選択!$C$24="","",VLOOKUP(作業員の選択!$C$24,基本データ!$A$11:$AN$50,21,FALSE))</f>
        <v>小型移動式クレーン(5t未満)</v>
      </c>
      <c r="Y119" s="301"/>
      <c r="Z119" s="301"/>
      <c r="AA119" s="291"/>
      <c r="AB119" s="290" t="str">
        <f>IF(作業員の選択!$C$24="","",VLOOKUP(作業員の選択!$C$24,基本データ!$A$11:$AN$50,27,FALSE))</f>
        <v>2級電気施工管理</v>
      </c>
      <c r="AC119" s="291"/>
      <c r="AD119" s="309"/>
      <c r="AE119" s="310"/>
      <c r="AF119" s="283">
        <f>IF(作業員の選択!$C$14="","",VLOOKUP(作業員の選択!$C$14,基本データ!$A$11:$AN$50,25,FALSE))</f>
        <v>204</v>
      </c>
      <c r="AG119" s="283">
        <f>IF(作業員の選択!$C$14="","",VLOOKUP(作業員の選択!$C$14,基本データ!$A$11:$AN$50,25,FALSE))</f>
        <v>204</v>
      </c>
      <c r="AH119" s="264"/>
    </row>
    <row r="120" spans="1:34" ht="9" customHeight="1">
      <c r="B120" s="298">
        <v>14</v>
      </c>
      <c r="C120" s="273" t="str">
        <f>IF(作業員の選択!$C$24="","",VLOOKUP(作業員の選択!$C$24,基本データ!$A$11:$AN$50,1,FALSE))</f>
        <v>青柳　四郎</v>
      </c>
      <c r="D120" s="274"/>
      <c r="E120" s="275"/>
      <c r="F120" s="299" t="str">
        <f>IF(作業員の選択!$C$24="","",VLOOKUP(作業員の選択!$C$24,基本データ!$A$11:$AN$50,3,FALSE))</f>
        <v>電工</v>
      </c>
      <c r="G120" s="297"/>
      <c r="H120" s="315"/>
      <c r="I120" s="316"/>
      <c r="J120" s="359"/>
      <c r="K120" s="183"/>
      <c r="L120" s="125"/>
      <c r="M120" s="126"/>
      <c r="N120" s="126"/>
      <c r="O120" s="127"/>
      <c r="P120" s="348"/>
      <c r="Q120" s="349"/>
      <c r="R120" s="350"/>
      <c r="S120" s="299" t="str">
        <f>IF(作業員の選択!$C$24="","",VLOOKUP(作業員の選択!$C$24,基本データ!$A$11:$AN$50,13,FALSE))</f>
        <v>B</v>
      </c>
      <c r="T120" s="355"/>
      <c r="U120" s="356"/>
      <c r="V120" s="290" t="str">
        <f>IF(作業員の選択!$C$24="","",VLOOKUP(作業員の選択!$C$24,基本データ!$A$11:$AN$50,16,FALSE))</f>
        <v>研削といし</v>
      </c>
      <c r="W120" s="306"/>
      <c r="X120" s="290" t="str">
        <f>IF(作業員の選択!$C$24="","",VLOOKUP(作業員の選択!$C$24,基本データ!$A$11:$AN$50,22,FALSE))</f>
        <v>高所作業車(10m以上)</v>
      </c>
      <c r="Y120" s="301"/>
      <c r="Z120" s="301"/>
      <c r="AA120" s="291"/>
      <c r="AB120" s="290" t="str">
        <f>IF(作業員の選択!$C$24="","",VLOOKUP(作業員の選択!$C$24,基本データ!$A$11:$AN$50,28,FALSE))</f>
        <v>大型自動車</v>
      </c>
      <c r="AC120" s="291"/>
      <c r="AD120" s="315"/>
      <c r="AE120" s="316"/>
      <c r="AF120" s="282" t="str">
        <f>IF(作業員の選択!$C$24="","",VLOOKUP(作業員の選択!$C$24,基本データ!$A$11:$AN$50,37,FALSE))</f>
        <v>国民年金</v>
      </c>
      <c r="AG120" s="282" t="s">
        <v>399</v>
      </c>
      <c r="AH120" s="265"/>
    </row>
    <row r="121" spans="1:34" ht="9" customHeight="1">
      <c r="B121" s="298"/>
      <c r="C121" s="276"/>
      <c r="D121" s="277"/>
      <c r="E121" s="278"/>
      <c r="F121" s="299"/>
      <c r="G121" s="297"/>
      <c r="H121" s="330">
        <f ca="1">IF(作業員の選択!$C$24="","　　年",VLOOKUP(作業員の選択!$C$24,基本データ!$A$11:$AQ$50,43,FALSE))</f>
        <v>26</v>
      </c>
      <c r="I121" s="331"/>
      <c r="J121" s="394">
        <f ca="1">IF(作業員の選択!$C$24="","　歳",VLOOKUP(作業員の選択!$C$24,基本データ!$A$11:$AQ$50,42,FALSE))</f>
        <v>47</v>
      </c>
      <c r="K121" s="195" t="str">
        <f>IF(作業員の選択!$C$24="","",VLOOKUP(作業員の選択!$C$24,基本データ!$A$11:$AN$50,8,FALSE))</f>
        <v>同上</v>
      </c>
      <c r="L121" s="317" t="s">
        <v>43</v>
      </c>
      <c r="M121" s="318"/>
      <c r="N121" s="319">
        <f>IF(作業員の選択!$C$24="","",VLOOKUP(作業員の選択!$C$24,基本データ!$A$11:$AN$50,9,FALSE))</f>
        <v>0</v>
      </c>
      <c r="O121" s="320"/>
      <c r="P121" s="321">
        <f>IF(作業員の選択!$C$24="","",VLOOKUP(作業員の選択!$C$24,基本データ!$A$11:$AN$50,11,FALSE))</f>
        <v>107</v>
      </c>
      <c r="Q121" s="324" t="s">
        <v>68</v>
      </c>
      <c r="R121" s="466">
        <f>IF(作業員の選択!$C$24="","",VLOOKUP(作業員の選択!$C$24,基本データ!$A$11:$AN$50,12,FALSE))</f>
        <v>58</v>
      </c>
      <c r="S121" s="299"/>
      <c r="T121" s="494">
        <f>IF(作業員の選択!$C$24="","　　年",VLOOKUP(作業員の選択!$C$24,基本データ!$A$11:$AQ$50,33,FALSE))</f>
        <v>514</v>
      </c>
      <c r="U121" s="495"/>
      <c r="V121" s="290" t="str">
        <f>IF(作業員の選択!$C$24="","",VLOOKUP(作業員の選択!$C$24,基本データ!$A$11:$AN$50,17,FALSE))</f>
        <v>せ</v>
      </c>
      <c r="W121" s="306"/>
      <c r="X121" s="290">
        <f>IF(作業員の選択!$C$24="","",VLOOKUP(作業員の選択!$C$24,基本データ!$A$11:$AN$50,23,FALSE))</f>
        <v>114</v>
      </c>
      <c r="Y121" s="301"/>
      <c r="Z121" s="301"/>
      <c r="AA121" s="291"/>
      <c r="AB121" s="290">
        <f>IF(作業員の選択!$C$24="","",VLOOKUP(作業員の選択!$C$24,基本データ!$A$11:$AN$50,29,FALSE))</f>
        <v>414</v>
      </c>
      <c r="AC121" s="291"/>
      <c r="AD121" s="307" t="s">
        <v>66</v>
      </c>
      <c r="AE121" s="308"/>
      <c r="AF121" s="283">
        <f>IF(作業員の選択!$C$14="","",VLOOKUP(作業員の選択!$C$14,基本データ!$A$11:$AN$50,25,FALSE))</f>
        <v>204</v>
      </c>
      <c r="AG121" s="283"/>
      <c r="AH121" s="263" t="str">
        <f>IF(作業員の選択!$C$24="","",IF(VLOOKUP(作業員の選択!$C$24,基本データ!$A$11:$AO$60,41,FALSE)="有","",IF(VLOOKUP(作業員の選択!$C$24,基本データ!$A$11:$AO$60,41,FALSE)="無","○","")))</f>
        <v/>
      </c>
    </row>
    <row r="122" spans="1:34" ht="9" customHeight="1">
      <c r="B122" s="138"/>
      <c r="C122" s="276"/>
      <c r="D122" s="277"/>
      <c r="E122" s="278"/>
      <c r="F122" s="137"/>
      <c r="G122" s="297"/>
      <c r="H122" s="332"/>
      <c r="I122" s="333"/>
      <c r="J122" s="336"/>
      <c r="K122" s="194"/>
      <c r="L122" s="170"/>
      <c r="M122" s="171"/>
      <c r="N122" s="175"/>
      <c r="O122" s="199"/>
      <c r="P122" s="322"/>
      <c r="Q122" s="325"/>
      <c r="R122" s="467"/>
      <c r="S122" s="137"/>
      <c r="T122" s="496"/>
      <c r="U122" s="497"/>
      <c r="V122" s="292">
        <f>IF(作業員の選択!$C$24="","",VLOOKUP(作業員の選択!$C$24,基本データ!$A$11:$AN$50,18,FALSE))</f>
        <v>14</v>
      </c>
      <c r="W122" s="293"/>
      <c r="X122" s="292">
        <f>IF(作業員の選択!$C$24="","",VLOOKUP(作業員の選択!$C$24,基本データ!$A$11:$AN$50,24,FALSE))</f>
        <v>164</v>
      </c>
      <c r="Y122" s="304"/>
      <c r="Z122" s="304"/>
      <c r="AA122" s="293"/>
      <c r="AB122" s="292">
        <f>IF(作業員の選択!$C$24="","",VLOOKUP(作業員の選択!$C$24,基本データ!$A$11:$AN$50,30,FALSE))</f>
        <v>464</v>
      </c>
      <c r="AC122" s="293"/>
      <c r="AD122" s="309"/>
      <c r="AE122" s="310"/>
      <c r="AF122" s="282">
        <f>IF(作業員の選択!$C$24="","",VLOOKUP(作業員の選択!$C$24,基本データ!$A$11:$AN$50,39,FALSE))</f>
        <v>0</v>
      </c>
      <c r="AG122" s="282">
        <f>IF(作業員の選択!$C$24="","",IF($AF$122="適用除外","－",VLOOKUP(作業員の選択!$C$24,基本データ!$A$11:$AN$50,40,FALSE)))</f>
        <v>1014</v>
      </c>
      <c r="AH122" s="264"/>
    </row>
    <row r="123" spans="1:34" ht="9" customHeight="1">
      <c r="B123" s="81"/>
      <c r="C123" s="279"/>
      <c r="D123" s="280"/>
      <c r="E123" s="281"/>
      <c r="F123" s="82"/>
      <c r="G123" s="300"/>
      <c r="H123" s="334"/>
      <c r="I123" s="335"/>
      <c r="J123" s="395"/>
      <c r="K123" s="185"/>
      <c r="L123" s="128"/>
      <c r="M123" s="129"/>
      <c r="N123" s="129"/>
      <c r="O123" s="130"/>
      <c r="P123" s="323"/>
      <c r="Q123" s="326"/>
      <c r="R123" s="468"/>
      <c r="S123" s="83"/>
      <c r="T123" s="498"/>
      <c r="U123" s="499"/>
      <c r="V123" s="302">
        <f>IF(作業員の選択!$C$24="","",VLOOKUP(作業員の選択!$C$24,基本データ!$A$11:$AN$50,19,FALSE))</f>
        <v>64</v>
      </c>
      <c r="W123" s="303"/>
      <c r="X123" s="302">
        <f>IF(作業員の選択!$C$24="","",VLOOKUP(作業員の選択!$C$24,基本データ!$A$11:$AN$50,25,FALSE))</f>
        <v>214</v>
      </c>
      <c r="Y123" s="305"/>
      <c r="Z123" s="305"/>
      <c r="AA123" s="303"/>
      <c r="AB123" s="294">
        <f>IF(作業員の選択!$C$24="","",VLOOKUP(作業員の選択!$C$24,基本データ!$A$11:$AN$50,31,FALSE))</f>
        <v>514</v>
      </c>
      <c r="AC123" s="295"/>
      <c r="AD123" s="311"/>
      <c r="AE123" s="312"/>
      <c r="AF123" s="283">
        <f>IF(作業員の選択!$C$14="","",VLOOKUP(作業員の選択!$C$14,基本データ!$A$11:$AN$50,25,FALSE))</f>
        <v>204</v>
      </c>
      <c r="AG123" s="283">
        <f>IF(作業員の選択!$C$14="","",VLOOKUP(作業員の選択!$C$14,基本データ!$A$11:$AN$50,25,FALSE))</f>
        <v>204</v>
      </c>
      <c r="AH123" s="265"/>
    </row>
    <row r="124" spans="1:34" ht="9" customHeight="1">
      <c r="B124" s="78"/>
      <c r="C124" s="267" t="str">
        <f>IF(作業員の選択!$C$25="","",VLOOKUP(作業員の選択!$C$25,基本データ!$A$11:$AN$50,2,FALSE))</f>
        <v>あおやぎ　ごろう</v>
      </c>
      <c r="D124" s="268"/>
      <c r="E124" s="269"/>
      <c r="F124" s="84"/>
      <c r="G124" s="296"/>
      <c r="H124" s="313">
        <f>IF(作業員の選択!$C$25="","　　年　月　日",VLOOKUP(作業員の選択!$C$25,基本データ!$A$11:$AQ$50,5,FALSE))</f>
        <v>36873</v>
      </c>
      <c r="I124" s="314"/>
      <c r="J124" s="357">
        <f>IF(作業員の選択!$C$25="","　　年　月　日",VLOOKUP(作業員の選択!$C$25,基本データ!$A$11:$AQ$50,4,FALSE))</f>
        <v>27730</v>
      </c>
      <c r="K124" s="181" t="str">
        <f>IF(作業員の選択!$C$25="","",VLOOKUP(作業員の選択!$C$25,基本データ!$A$11:$AN$50,6,FALSE))</f>
        <v>長岡市小国町2-5</v>
      </c>
      <c r="L124" s="360" t="s">
        <v>43</v>
      </c>
      <c r="M124" s="361"/>
      <c r="N124" s="383" t="str">
        <f>IF(作業員の選択!$C$25="","",VLOOKUP(作業員の選択!$C$25,基本データ!$A$11:$AN$50,7,FALSE))</f>
        <v>0258-11-0015</v>
      </c>
      <c r="O124" s="493"/>
      <c r="P124" s="342">
        <f>IF(作業員の選択!$C$25="","",VLOOKUP(作業員の選択!$C$25,基本データ!$A$11:$AN$50,10,FALSE))</f>
        <v>44596</v>
      </c>
      <c r="Q124" s="343"/>
      <c r="R124" s="344"/>
      <c r="S124" s="80"/>
      <c r="T124" s="351">
        <f>IF(作業員の選択!$C$25="","　　年　月　日",VLOOKUP(作業員の選択!$C$25,基本データ!$A$11:$AQ$50,32,FALSE))</f>
        <v>44635</v>
      </c>
      <c r="U124" s="352"/>
      <c r="V124" s="288" t="str">
        <f>IF(作業員の選択!$C$25="","",VLOOKUP(作業員の選択!$C$25,基本データ!$A$11:$AN$50,14,FALSE))</f>
        <v>小型車両系建設機械</v>
      </c>
      <c r="W124" s="381"/>
      <c r="X124" s="288" t="str">
        <f>IF(作業員の選択!$C$25="","",VLOOKUP(作業員の選択!$C$25,基本データ!$A$11:$AN$50,20,FALSE))</f>
        <v>高所作業車(10m以上)</v>
      </c>
      <c r="Y124" s="382"/>
      <c r="Z124" s="382"/>
      <c r="AA124" s="289"/>
      <c r="AB124" s="288" t="str">
        <f>IF(作業員の選択!$C$25="","",VLOOKUP(作業員の選択!$C$25,基本データ!$A$11:$AN$50,26,FALSE))</f>
        <v>第1種電気工事士</v>
      </c>
      <c r="AC124" s="289"/>
      <c r="AD124" s="313" t="s">
        <v>66</v>
      </c>
      <c r="AE124" s="314"/>
      <c r="AF124" s="282" t="str">
        <f>IF(作業員の選択!$C$25="","",VLOOKUP(作業員の選択!$C$25,基本データ!$A$11:$AN$50,35,FALSE))</f>
        <v>協会けんぽ</v>
      </c>
      <c r="AG124" s="282">
        <f>IF(作業員の選択!$C$25="","",VLOOKUP(作業員の選択!$C$25,基本データ!$A$11:$AN$50,36,FALSE))</f>
        <v>15</v>
      </c>
      <c r="AH124" s="263" t="str">
        <f>IF(作業員の選択!$C$25="","",IF(VLOOKUP(作業員の選択!$C$25,基本データ!$A$11:$AO$60,41,FALSE)="有","○",IF(VLOOKUP(作業員の選択!$C$25,基本データ!$A$11:$AO$60,41,FALSE)="","","")))</f>
        <v>○</v>
      </c>
    </row>
    <row r="125" spans="1:34" ht="9" customHeight="1">
      <c r="B125" s="139"/>
      <c r="C125" s="270"/>
      <c r="D125" s="271"/>
      <c r="E125" s="272"/>
      <c r="F125" s="148"/>
      <c r="G125" s="297"/>
      <c r="H125" s="309"/>
      <c r="I125" s="310"/>
      <c r="J125" s="358"/>
      <c r="K125" s="194"/>
      <c r="L125" s="170"/>
      <c r="M125" s="171"/>
      <c r="N125" s="172"/>
      <c r="O125" s="198"/>
      <c r="P125" s="345"/>
      <c r="Q125" s="346"/>
      <c r="R125" s="347"/>
      <c r="S125" s="145"/>
      <c r="T125" s="353"/>
      <c r="U125" s="354"/>
      <c r="V125" s="290" t="str">
        <f>IF(作業員の選択!$C$25="","",VLOOKUP(作業員の選択!$C$25,基本データ!$A$11:$AN$50,15,FALSE))</f>
        <v>低圧電気取扱業務</v>
      </c>
      <c r="W125" s="306"/>
      <c r="X125" s="290" t="str">
        <f>IF(作業員の選択!$C$25="","",VLOOKUP(作業員の選択!$C$25,基本データ!$A$11:$AN$50,21,FALSE))</f>
        <v>小型移動式クレーン(5t未満)</v>
      </c>
      <c r="Y125" s="301"/>
      <c r="Z125" s="301"/>
      <c r="AA125" s="291"/>
      <c r="AB125" s="290" t="str">
        <f>IF(作業員の選択!$C$25="","",VLOOKUP(作業員の選択!$C$25,基本データ!$A$11:$AN$50,27,FALSE))</f>
        <v>有線ﾃﾚﾋﾞｼﾞｮﾝ放送技術者</v>
      </c>
      <c r="AC125" s="291"/>
      <c r="AD125" s="309"/>
      <c r="AE125" s="310"/>
      <c r="AF125" s="283">
        <f>IF(作業員の選択!$C$15="","",VLOOKUP(作業員の選択!$C$15,基本データ!$A$11:$AN$50,25,FALSE))</f>
        <v>205</v>
      </c>
      <c r="AG125" s="283">
        <f>IF(作業員の選択!$C$15="","",VLOOKUP(作業員の選択!$C$15,基本データ!$A$11:$AN$50,25,FALSE))</f>
        <v>205</v>
      </c>
      <c r="AH125" s="264"/>
    </row>
    <row r="126" spans="1:34" ht="9" customHeight="1">
      <c r="B126" s="298">
        <v>15</v>
      </c>
      <c r="C126" s="273" t="str">
        <f>IF(作業員の選択!$C$25="","",VLOOKUP(作業員の選択!$C$25,基本データ!$A$11:$AN$50,1,FALSE))</f>
        <v>青柳　五郎</v>
      </c>
      <c r="D126" s="274"/>
      <c r="E126" s="275"/>
      <c r="F126" s="299" t="str">
        <f>IF(作業員の選択!$C$25="","",VLOOKUP(作業員の選択!$C$25,基本データ!$A$11:$AN$50,3,FALSE))</f>
        <v>電工</v>
      </c>
      <c r="G126" s="297"/>
      <c r="H126" s="315"/>
      <c r="I126" s="316"/>
      <c r="J126" s="359"/>
      <c r="K126" s="183"/>
      <c r="L126" s="125"/>
      <c r="M126" s="126"/>
      <c r="N126" s="126"/>
      <c r="O126" s="127"/>
      <c r="P126" s="348"/>
      <c r="Q126" s="349"/>
      <c r="R126" s="350"/>
      <c r="S126" s="299" t="str">
        <f>IF(作業員の選択!$C$25="","",VLOOKUP(作業員の選択!$C$25,基本データ!$A$11:$AN$50,13,FALSE))</f>
        <v>AB</v>
      </c>
      <c r="T126" s="355"/>
      <c r="U126" s="356"/>
      <c r="V126" s="290" t="str">
        <f>IF(作業員の選択!$C$25="","",VLOOKUP(作業員の選択!$C$25,基本データ!$A$11:$AN$50,16,FALSE))</f>
        <v>研削といし</v>
      </c>
      <c r="W126" s="306"/>
      <c r="X126" s="290" t="str">
        <f>IF(作業員の選択!$C$25="","",VLOOKUP(作業員の選択!$C$25,基本データ!$A$11:$AN$50,22,FALSE))</f>
        <v>玉掛作業者(1t以上)</v>
      </c>
      <c r="Y126" s="301"/>
      <c r="Z126" s="301"/>
      <c r="AA126" s="291"/>
      <c r="AB126" s="290" t="str">
        <f>IF(作業員の選択!$C$25="","",VLOOKUP(作業員の選択!$C$25,基本データ!$A$11:$AN$50,28,FALSE))</f>
        <v>大型自動車</v>
      </c>
      <c r="AC126" s="291"/>
      <c r="AD126" s="315"/>
      <c r="AE126" s="316"/>
      <c r="AF126" s="282" t="str">
        <f>IF(作業員の選択!$C$25="","",VLOOKUP(作業員の選択!$C$25,基本データ!$A$11:$AN$50,37,FALSE))</f>
        <v>国民年金</v>
      </c>
      <c r="AG126" s="282" t="s">
        <v>399</v>
      </c>
      <c r="AH126" s="265"/>
    </row>
    <row r="127" spans="1:34" ht="9" customHeight="1">
      <c r="B127" s="298"/>
      <c r="C127" s="276"/>
      <c r="D127" s="277"/>
      <c r="E127" s="278"/>
      <c r="F127" s="299"/>
      <c r="G127" s="297"/>
      <c r="H127" s="330">
        <f ca="1">IF(作業員の選択!$C$25="","　　年",VLOOKUP(作業員の選択!$C$25,基本データ!$A$11:$AQ$50,43,FALSE))</f>
        <v>21</v>
      </c>
      <c r="I127" s="331"/>
      <c r="J127" s="394">
        <f ca="1">IF(作業員の選択!$C$25="","　歳",VLOOKUP(作業員の選択!$C$25,基本データ!$A$11:$AQ$50,42,FALSE))</f>
        <v>46</v>
      </c>
      <c r="K127" s="195" t="str">
        <f>IF(作業員の選択!$C$25="","",VLOOKUP(作業員の選択!$C$25,基本データ!$A$11:$AN$50,8,FALSE))</f>
        <v>同上</v>
      </c>
      <c r="L127" s="317" t="s">
        <v>43</v>
      </c>
      <c r="M127" s="318"/>
      <c r="N127" s="319">
        <f>IF(作業員の選択!$C$25="","",VLOOKUP(作業員の選択!$C$25,基本データ!$A$11:$AN$50,9,FALSE))</f>
        <v>0</v>
      </c>
      <c r="O127" s="320"/>
      <c r="P127" s="321">
        <f>IF(作業員の選択!$C$25="","",VLOOKUP(作業員の選択!$C$25,基本データ!$A$11:$AN$50,11,FALSE))</f>
        <v>109</v>
      </c>
      <c r="Q127" s="324" t="s">
        <v>68</v>
      </c>
      <c r="R127" s="466">
        <f>IF(作業員の選択!$C$25="","",VLOOKUP(作業員の選択!$C$25,基本データ!$A$11:$AN$50,12,FALSE))</f>
        <v>75</v>
      </c>
      <c r="S127" s="299"/>
      <c r="T127" s="494">
        <f>IF(作業員の選択!$C$25="","　　年",VLOOKUP(作業員の選択!$C$25,基本データ!$A$11:$AQ$50,33,FALSE))</f>
        <v>515</v>
      </c>
      <c r="U127" s="495"/>
      <c r="V127" s="290" t="str">
        <f>IF(作業員の選択!$C$25="","",VLOOKUP(作業員の選択!$C$25,基本データ!$A$11:$AN$50,17,FALSE))</f>
        <v>そ</v>
      </c>
      <c r="W127" s="306"/>
      <c r="X127" s="290">
        <f>IF(作業員の選択!$C$25="","",VLOOKUP(作業員の選択!$C$25,基本データ!$A$11:$AN$50,23,FALSE))</f>
        <v>115</v>
      </c>
      <c r="Y127" s="301"/>
      <c r="Z127" s="301"/>
      <c r="AA127" s="291"/>
      <c r="AB127" s="290">
        <f>IF(作業員の選択!$C$25="","",VLOOKUP(作業員の選択!$C$25,基本データ!$A$11:$AN$50,29,FALSE))</f>
        <v>415</v>
      </c>
      <c r="AC127" s="291"/>
      <c r="AD127" s="307" t="s">
        <v>66</v>
      </c>
      <c r="AE127" s="308"/>
      <c r="AF127" s="283">
        <f>IF(作業員の選択!$C$15="","",VLOOKUP(作業員の選択!$C$15,基本データ!$A$11:$AN$50,25,FALSE))</f>
        <v>205</v>
      </c>
      <c r="AG127" s="283"/>
      <c r="AH127" s="263" t="str">
        <f>IF(作業員の選択!$C$25="","",IF(VLOOKUP(作業員の選択!$C$25,基本データ!$A$11:$AO$60,41,FALSE)="有","",IF(VLOOKUP(作業員の選択!$C$25,基本データ!$A$11:$AO$60,41,FALSE)="無","○","")))</f>
        <v/>
      </c>
    </row>
    <row r="128" spans="1:34" ht="9" customHeight="1">
      <c r="B128" s="138"/>
      <c r="C128" s="276"/>
      <c r="D128" s="277"/>
      <c r="E128" s="278"/>
      <c r="F128" s="137"/>
      <c r="G128" s="297"/>
      <c r="H128" s="332"/>
      <c r="I128" s="333"/>
      <c r="J128" s="336"/>
      <c r="K128" s="194"/>
      <c r="L128" s="170"/>
      <c r="M128" s="171"/>
      <c r="N128" s="175"/>
      <c r="O128" s="199"/>
      <c r="P128" s="322"/>
      <c r="Q128" s="325"/>
      <c r="R128" s="467"/>
      <c r="S128" s="137"/>
      <c r="T128" s="496"/>
      <c r="U128" s="497"/>
      <c r="V128" s="292">
        <f>IF(作業員の選択!$C$25="","",VLOOKUP(作業員の選択!$C$25,基本データ!$A$11:$AN$50,18,FALSE))</f>
        <v>15</v>
      </c>
      <c r="W128" s="293"/>
      <c r="X128" s="292">
        <f>IF(作業員の選択!$C$25="","",VLOOKUP(作業員の選択!$C$25,基本データ!$A$11:$AN$50,24,FALSE))</f>
        <v>165</v>
      </c>
      <c r="Y128" s="304"/>
      <c r="Z128" s="304"/>
      <c r="AA128" s="293"/>
      <c r="AB128" s="292">
        <f>IF(作業員の選択!$C$25="","",VLOOKUP(作業員の選択!$C$25,基本データ!$A$11:$AN$50,30,FALSE))</f>
        <v>465</v>
      </c>
      <c r="AC128" s="293"/>
      <c r="AD128" s="309"/>
      <c r="AE128" s="310"/>
      <c r="AF128" s="282">
        <f>IF(作業員の選択!$C$25="","",VLOOKUP(作業員の選択!$C$25,基本データ!$A$11:$AN$50,39,FALSE))</f>
        <v>0</v>
      </c>
      <c r="AG128" s="282">
        <f>IF(作業員の選択!$C$25="","",IF($AF$128="適用除外","－",VLOOKUP(作業員の選択!$C$25,基本データ!$A$11:$AN$50,40,FALSE)))</f>
        <v>1015</v>
      </c>
      <c r="AH128" s="264"/>
    </row>
    <row r="129" spans="1:34" ht="9" customHeight="1">
      <c r="B129" s="81"/>
      <c r="C129" s="279"/>
      <c r="D129" s="280"/>
      <c r="E129" s="281"/>
      <c r="F129" s="82"/>
      <c r="G129" s="300"/>
      <c r="H129" s="334"/>
      <c r="I129" s="335"/>
      <c r="J129" s="395"/>
      <c r="K129" s="185"/>
      <c r="L129" s="128"/>
      <c r="M129" s="129"/>
      <c r="N129" s="129"/>
      <c r="O129" s="130"/>
      <c r="P129" s="323"/>
      <c r="Q129" s="326"/>
      <c r="R129" s="468"/>
      <c r="S129" s="83"/>
      <c r="T129" s="498"/>
      <c r="U129" s="499"/>
      <c r="V129" s="285">
        <f>IF(作業員の選択!$C$25="","",VLOOKUP(作業員の選択!$C$25,基本データ!$A$11:$AN$50,19,FALSE))</f>
        <v>65</v>
      </c>
      <c r="W129" s="287"/>
      <c r="X129" s="285">
        <f>IF(作業員の選択!$C$25="","",VLOOKUP(作業員の選択!$C$25,基本データ!$A$11:$AN$50,25,FALSE))</f>
        <v>215</v>
      </c>
      <c r="Y129" s="286"/>
      <c r="Z129" s="286"/>
      <c r="AA129" s="287"/>
      <c r="AB129" s="294">
        <f>IF(作業員の選択!$C$25="","",VLOOKUP(作業員の選択!$C$25,基本データ!$A$11:$AN$50,31,FALSE))</f>
        <v>515</v>
      </c>
      <c r="AC129" s="295"/>
      <c r="AD129" s="311"/>
      <c r="AE129" s="312"/>
      <c r="AF129" s="283">
        <f>IF(作業員の選択!$C$15="","",VLOOKUP(作業員の選択!$C$15,基本データ!$A$11:$AN$50,25,FALSE))</f>
        <v>205</v>
      </c>
      <c r="AG129" s="283">
        <f>IF(作業員の選択!$C$15="","",VLOOKUP(作業員の選択!$C$15,基本データ!$A$11:$AN$50,25,FALSE))</f>
        <v>205</v>
      </c>
      <c r="AH129" s="265"/>
    </row>
    <row r="130" spans="1:34" ht="9" customHeight="1">
      <c r="B130" s="78"/>
      <c r="C130" s="267" t="str">
        <f>IF(作業員の選択!$C$26="","",VLOOKUP(作業員の選択!$C$26,基本データ!$A$11:$AN$50,2,FALSE))</f>
        <v>あおやぎ　ろくろう</v>
      </c>
      <c r="D130" s="268"/>
      <c r="E130" s="269"/>
      <c r="F130" s="84"/>
      <c r="G130" s="296"/>
      <c r="H130" s="313">
        <f>IF(作業員の選択!$C$26="","　　年　月　日",VLOOKUP(作業員の選択!$C$26,基本データ!$A$11:$AQ$50,5,FALSE))</f>
        <v>36970</v>
      </c>
      <c r="I130" s="314"/>
      <c r="J130" s="357">
        <f>IF(作業員の選択!$C$26="","　　年　月　日",VLOOKUP(作業員の選択!$C$26,基本データ!$A$11:$AQ$50,4,FALSE))</f>
        <v>26709</v>
      </c>
      <c r="K130" s="181" t="str">
        <f>IF(作業員の選択!$C$26="","",VLOOKUP(作業員の選択!$C$26,基本データ!$A$11:$AN$50,6,FALSE))</f>
        <v>長岡市小国町2-6</v>
      </c>
      <c r="L130" s="360" t="s">
        <v>43</v>
      </c>
      <c r="M130" s="361"/>
      <c r="N130" s="383" t="str">
        <f>IF(作業員の選択!$C$26="","",VLOOKUP(作業員の選択!$C$26,基本データ!$A$11:$AN$50,7,FALSE))</f>
        <v>0258-11-0016</v>
      </c>
      <c r="O130" s="493"/>
      <c r="P130" s="342">
        <f>IF(作業員の選択!$C$26="","",VLOOKUP(作業員の選択!$C$26,基本データ!$A$11:$AN$50,10,FALSE))</f>
        <v>44596</v>
      </c>
      <c r="Q130" s="343"/>
      <c r="R130" s="344"/>
      <c r="S130" s="80"/>
      <c r="T130" s="351">
        <f>IF(作業員の選択!$C$26="","　　年　月　日",VLOOKUP(作業員の選択!$C$26,基本データ!$A$11:$AQ$50,32,FALSE))</f>
        <v>44636</v>
      </c>
      <c r="U130" s="352"/>
      <c r="V130" s="288" t="str">
        <f>IF(作業員の選択!$C$26="","",VLOOKUP(作業員の選択!$C$26,基本データ!$A$11:$AN$50,14,FALSE))</f>
        <v>低圧電気取扱業務</v>
      </c>
      <c r="W130" s="381"/>
      <c r="X130" s="288" t="str">
        <f>IF(作業員の選択!$C$26="","",VLOOKUP(作業員の選択!$C$26,基本データ!$A$11:$AN$50,20,FALSE))</f>
        <v>小型移動式クレーン(5t未満)</v>
      </c>
      <c r="Y130" s="382"/>
      <c r="Z130" s="382"/>
      <c r="AA130" s="289"/>
      <c r="AB130" s="288" t="str">
        <f>IF(作業員の選択!$C$26="","",VLOOKUP(作業員の選択!$C$26,基本データ!$A$11:$AN$50,26,FALSE))</f>
        <v>第1種電気工事士</v>
      </c>
      <c r="AC130" s="289"/>
      <c r="AD130" s="313" t="s">
        <v>66</v>
      </c>
      <c r="AE130" s="314"/>
      <c r="AF130" s="282" t="str">
        <f>IF(作業員の選択!$C$26="","",VLOOKUP(作業員の選択!$C$26,基本データ!$A$11:$AN$50,35,FALSE))</f>
        <v>協会けんぽ</v>
      </c>
      <c r="AG130" s="282">
        <f>IF(作業員の選択!$C$26="","",VLOOKUP(作業員の選択!$C$26,基本データ!$A$11:$AN$50,36,FALSE))</f>
        <v>16</v>
      </c>
      <c r="AH130" s="263" t="str">
        <f>IF(作業員の選択!$C$26="","",IF(VLOOKUP(作業員の選択!$C$26,基本データ!$A$11:$AO$60,41,FALSE)="有","○",IF(VLOOKUP(作業員の選択!$C$26,基本データ!$A$11:$AO$60,41,FALSE)="","","")))</f>
        <v>○</v>
      </c>
    </row>
    <row r="131" spans="1:34" ht="9" customHeight="1">
      <c r="B131" s="139"/>
      <c r="C131" s="270"/>
      <c r="D131" s="271"/>
      <c r="E131" s="272"/>
      <c r="F131" s="148"/>
      <c r="G131" s="297"/>
      <c r="H131" s="309"/>
      <c r="I131" s="310"/>
      <c r="J131" s="358"/>
      <c r="K131" s="194"/>
      <c r="L131" s="170"/>
      <c r="M131" s="171"/>
      <c r="N131" s="172"/>
      <c r="O131" s="198"/>
      <c r="P131" s="345"/>
      <c r="Q131" s="346"/>
      <c r="R131" s="347"/>
      <c r="S131" s="145"/>
      <c r="T131" s="353"/>
      <c r="U131" s="354"/>
      <c r="V131" s="290" t="str">
        <f>IF(作業員の選択!$C$26="","",VLOOKUP(作業員の選択!$C$26,基本データ!$A$11:$AN$50,15,FALSE))</f>
        <v>職長訓練</v>
      </c>
      <c r="W131" s="306"/>
      <c r="X131" s="290" t="str">
        <f>IF(作業員の選択!$C$26="","",VLOOKUP(作業員の選択!$C$26,基本データ!$A$11:$AN$50,21,FALSE))</f>
        <v>玉掛作業者(1t以上)</v>
      </c>
      <c r="Y131" s="301"/>
      <c r="Z131" s="301"/>
      <c r="AA131" s="291"/>
      <c r="AB131" s="290" t="str">
        <f>IF(作業員の選択!$C$26="","",VLOOKUP(作業員の選択!$C$26,基本データ!$A$11:$AN$50,27,FALSE))</f>
        <v>2級電気施工管理</v>
      </c>
      <c r="AC131" s="291"/>
      <c r="AD131" s="309"/>
      <c r="AE131" s="310"/>
      <c r="AF131" s="283">
        <f>IF(作業員の選択!$C$16="","",VLOOKUP(作業員の選択!$C$16,基本データ!$A$11:$AN$50,25,FALSE))</f>
        <v>206</v>
      </c>
      <c r="AG131" s="283">
        <f>IF(作業員の選択!$C$16="","",VLOOKUP(作業員の選択!$C$16,基本データ!$A$11:$AN$50,25,FALSE))</f>
        <v>206</v>
      </c>
      <c r="AH131" s="264"/>
    </row>
    <row r="132" spans="1:34" ht="9" customHeight="1">
      <c r="B132" s="298">
        <v>16</v>
      </c>
      <c r="C132" s="273" t="str">
        <f>IF(作業員の選択!$C$26="","",VLOOKUP(作業員の選択!$C$26,基本データ!$A$11:$AN$50,1,FALSE))</f>
        <v>青柳　六郎</v>
      </c>
      <c r="D132" s="274"/>
      <c r="E132" s="275"/>
      <c r="F132" s="299" t="str">
        <f>IF(作業員の選択!$C$26="","",VLOOKUP(作業員の選択!$C$26,基本データ!$A$11:$AN$50,3,FALSE))</f>
        <v>電工</v>
      </c>
      <c r="G132" s="297"/>
      <c r="H132" s="315"/>
      <c r="I132" s="316"/>
      <c r="J132" s="359"/>
      <c r="K132" s="183"/>
      <c r="L132" s="125"/>
      <c r="M132" s="126"/>
      <c r="N132" s="126"/>
      <c r="O132" s="127"/>
      <c r="P132" s="348"/>
      <c r="Q132" s="349"/>
      <c r="R132" s="350"/>
      <c r="S132" s="299" t="str">
        <f>IF(作業員の選択!$C$26="","",VLOOKUP(作業員の選択!$C$26,基本データ!$A$11:$AN$50,13,FALSE))</f>
        <v>O</v>
      </c>
      <c r="T132" s="355"/>
      <c r="U132" s="356"/>
      <c r="V132" s="290" t="str">
        <f>IF(作業員の選択!$C$26="","",VLOOKUP(作業員の選択!$C$26,基本データ!$A$11:$AN$50,16,FALSE))</f>
        <v>研削といし</v>
      </c>
      <c r="W132" s="306"/>
      <c r="X132" s="290" t="str">
        <f>IF(作業員の選択!$C$26="","",VLOOKUP(作業員の選択!$C$26,基本データ!$A$11:$AN$50,22,FALSE))</f>
        <v>高所作業車(10m以上)</v>
      </c>
      <c r="Y132" s="301"/>
      <c r="Z132" s="301"/>
      <c r="AA132" s="291"/>
      <c r="AB132" s="290">
        <f>IF(作業員の選択!$C$26="","",VLOOKUP(作業員の選択!$C$26,基本データ!$A$11:$AN$50,24,FALSE))</f>
        <v>166</v>
      </c>
      <c r="AC132" s="291"/>
      <c r="AD132" s="315"/>
      <c r="AE132" s="316"/>
      <c r="AF132" s="282" t="str">
        <f>IF(作業員の選択!$C$26="","",VLOOKUP(作業員の選択!$C$26,基本データ!$A$11:$AN$50,37,FALSE))</f>
        <v>国民年金</v>
      </c>
      <c r="AG132" s="282" t="s">
        <v>399</v>
      </c>
      <c r="AH132" s="265"/>
    </row>
    <row r="133" spans="1:34" ht="9" customHeight="1">
      <c r="B133" s="298"/>
      <c r="C133" s="276"/>
      <c r="D133" s="277"/>
      <c r="E133" s="278"/>
      <c r="F133" s="299"/>
      <c r="G133" s="297"/>
      <c r="H133" s="330">
        <f ca="1">IF(作業員の選択!$C$26="","　　年",VLOOKUP(作業員の選択!$C$26,基本データ!$A$11:$AQ$50,43,FALSE))</f>
        <v>22</v>
      </c>
      <c r="I133" s="331"/>
      <c r="J133" s="394">
        <f ca="1">IF(作業員の選択!$C$26="","　歳",VLOOKUP(作業員の選択!$C$26,基本データ!$A$11:$AQ$50,42,FALSE))</f>
        <v>49</v>
      </c>
      <c r="K133" s="195" t="str">
        <f>IF(作業員の選択!$C$26="","",VLOOKUP(作業員の選択!$C$26,基本データ!$A$11:$AN$50,8,FALSE))</f>
        <v>同上</v>
      </c>
      <c r="L133" s="317" t="s">
        <v>43</v>
      </c>
      <c r="M133" s="318"/>
      <c r="N133" s="319">
        <f>IF(作業員の選択!$C$26="","",VLOOKUP(作業員の選択!$C$26,基本データ!$A$11:$AN$50,9,FALSE))</f>
        <v>0</v>
      </c>
      <c r="O133" s="320"/>
      <c r="P133" s="321">
        <f>IF(作業員の選択!$C$26="","",VLOOKUP(作業員の選択!$C$26,基本データ!$A$11:$AN$50,11,FALSE))</f>
        <v>157</v>
      </c>
      <c r="Q133" s="324" t="s">
        <v>68</v>
      </c>
      <c r="R133" s="466">
        <f>IF(作業員の選択!$C$26="","",VLOOKUP(作業員の選択!$C$26,基本データ!$A$11:$AN$50,12,FALSE))</f>
        <v>111</v>
      </c>
      <c r="S133" s="299"/>
      <c r="T133" s="494">
        <f>IF(作業員の選択!$C$26="","　　年",VLOOKUP(作業員の選択!$C$26,基本データ!$A$11:$AQ$50,33,FALSE))</f>
        <v>516</v>
      </c>
      <c r="U133" s="495"/>
      <c r="V133" s="290" t="str">
        <f>IF(作業員の選択!$C$26="","",VLOOKUP(作業員の選択!$C$26,基本データ!$A$11:$AN$50,17,FALSE))</f>
        <v>た</v>
      </c>
      <c r="W133" s="306"/>
      <c r="X133" s="290">
        <f>IF(作業員の選択!$C$26="","",VLOOKUP(作業員の選択!$C$26,基本データ!$A$11:$AN$50,23,FALSE))</f>
        <v>116</v>
      </c>
      <c r="Y133" s="301"/>
      <c r="Z133" s="301"/>
      <c r="AA133" s="291"/>
      <c r="AB133" s="290">
        <f>IF(作業員の選択!$C$26="","",VLOOKUP(作業員の選択!$C$26,基本データ!$A$11:$AN$50,29,FALSE))</f>
        <v>416</v>
      </c>
      <c r="AC133" s="291"/>
      <c r="AD133" s="307" t="s">
        <v>66</v>
      </c>
      <c r="AE133" s="308"/>
      <c r="AF133" s="283">
        <f>IF(作業員の選択!$C$16="","",VLOOKUP(作業員の選択!$C$16,基本データ!$A$11:$AN$50,25,FALSE))</f>
        <v>206</v>
      </c>
      <c r="AG133" s="283"/>
      <c r="AH133" s="263" t="str">
        <f>IF(作業員の選択!$C$26="","",IF(VLOOKUP(作業員の選択!$C$26,基本データ!$A$11:$AO$60,41,FALSE)="有","",IF(VLOOKUP(作業員の選択!$C$26,基本データ!$A$11:$AO$60,41,FALSE)="無","○","")))</f>
        <v/>
      </c>
    </row>
    <row r="134" spans="1:34" ht="9" customHeight="1">
      <c r="B134" s="138"/>
      <c r="C134" s="276"/>
      <c r="D134" s="277"/>
      <c r="E134" s="278"/>
      <c r="F134" s="137"/>
      <c r="G134" s="297"/>
      <c r="H134" s="332"/>
      <c r="I134" s="333"/>
      <c r="J134" s="336"/>
      <c r="K134" s="194"/>
      <c r="L134" s="170"/>
      <c r="M134" s="171"/>
      <c r="N134" s="175"/>
      <c r="O134" s="199"/>
      <c r="P134" s="322"/>
      <c r="Q134" s="325"/>
      <c r="R134" s="467"/>
      <c r="S134" s="137"/>
      <c r="T134" s="496"/>
      <c r="U134" s="497"/>
      <c r="V134" s="292">
        <f>IF(作業員の選択!$C$26="","",VLOOKUP(作業員の選択!$C$26,基本データ!$A$11:$AN$50,18,FALSE))</f>
        <v>16</v>
      </c>
      <c r="W134" s="293"/>
      <c r="X134" s="292" t="str">
        <f>IF(作業員の選択!$C$26="","",VLOOKUP(作業員の選択!$C$26,基本データ!$A$11:$AN$50,21,FALSE))</f>
        <v>玉掛作業者(1t以上)</v>
      </c>
      <c r="Y134" s="304"/>
      <c r="Z134" s="304"/>
      <c r="AA134" s="293"/>
      <c r="AB134" s="292">
        <f>IF(作業員の選択!$C$26="","",VLOOKUP(作業員の選択!$C$26,基本データ!$A$11:$AN$50,30,FALSE))</f>
        <v>466</v>
      </c>
      <c r="AC134" s="293"/>
      <c r="AD134" s="309"/>
      <c r="AE134" s="310"/>
      <c r="AF134" s="282">
        <f>IF(作業員の選択!$C$26="","",VLOOKUP(作業員の選択!$C$26,基本データ!$A$11:$AN$50,39,FALSE))</f>
        <v>0</v>
      </c>
      <c r="AG134" s="282">
        <f>IF(作業員の選択!$C$26="","",IF($AF$140
="適用除外","－",VLOOKUP(作業員の選択!$C$26,基本データ!$A$11:$AN$50,40,FALSE)))</f>
        <v>1016</v>
      </c>
      <c r="AH134" s="264"/>
    </row>
    <row r="135" spans="1:34" ht="9" customHeight="1">
      <c r="B135" s="81"/>
      <c r="C135" s="279"/>
      <c r="D135" s="280"/>
      <c r="E135" s="281"/>
      <c r="F135" s="82"/>
      <c r="G135" s="300"/>
      <c r="H135" s="334"/>
      <c r="I135" s="335"/>
      <c r="J135" s="395"/>
      <c r="K135" s="185"/>
      <c r="L135" s="128"/>
      <c r="M135" s="129"/>
      <c r="N135" s="129"/>
      <c r="O135" s="130"/>
      <c r="P135" s="323"/>
      <c r="Q135" s="326"/>
      <c r="R135" s="468"/>
      <c r="S135" s="83"/>
      <c r="T135" s="498"/>
      <c r="U135" s="499"/>
      <c r="V135" s="285">
        <f>IF(作業員の選択!$C$26="","",VLOOKUP(作業員の選択!$C$26,基本データ!$A$11:$AN$50,19,FALSE))</f>
        <v>66</v>
      </c>
      <c r="W135" s="287"/>
      <c r="X135" s="285">
        <f>IF(作業員の選択!$C$26="","",VLOOKUP(作業員の選択!$C$26,基本データ!$A$11:$AN$50,25,FALSE))</f>
        <v>216</v>
      </c>
      <c r="Y135" s="286"/>
      <c r="Z135" s="286"/>
      <c r="AA135" s="287"/>
      <c r="AB135" s="294">
        <f>IF(作業員の選択!$C$26="","",VLOOKUP(作業員の選択!$C$26,基本データ!$A$11:$AN$50,31,FALSE))</f>
        <v>516</v>
      </c>
      <c r="AC135" s="295"/>
      <c r="AD135" s="311"/>
      <c r="AE135" s="312"/>
      <c r="AF135" s="283">
        <f>IF(作業員の選択!$C$16="","",VLOOKUP(作業員の選択!$C$16,基本データ!$A$11:$AN$50,25,FALSE))</f>
        <v>206</v>
      </c>
      <c r="AG135" s="283">
        <f>IF(作業員の選択!$C$16="","",VLOOKUP(作業員の選択!$C$16,基本データ!$A$11:$AN$50,25,FALSE))</f>
        <v>206</v>
      </c>
      <c r="AH135" s="265"/>
    </row>
    <row r="136" spans="1:34" s="165" customFormat="1" ht="9" customHeight="1">
      <c r="A136" s="93"/>
      <c r="B136" s="94"/>
      <c r="C136" s="267" t="str">
        <f>IF(作業員の選択!$C$27="","",VLOOKUP(作業員の選択!$C$27,基本データ!$A$11:$AN$50,2,FALSE))</f>
        <v>あおやぎ　しちろう</v>
      </c>
      <c r="D136" s="268"/>
      <c r="E136" s="269"/>
      <c r="F136" s="84"/>
      <c r="G136" s="296"/>
      <c r="H136" s="313">
        <f>IF(作業員の選択!$C$27="","　　年　月　日",VLOOKUP(作業員の選択!$C$27,基本データ!$A$11:$AQ$50,5,FALSE))</f>
        <v>37001</v>
      </c>
      <c r="I136" s="314"/>
      <c r="J136" s="357">
        <f>IF(作業員の選択!$C$27="","　　年　月　日",VLOOKUP(作業員の選択!$C$27,基本データ!$A$11:$AQ$50,4,FALSE))</f>
        <v>25248</v>
      </c>
      <c r="K136" s="181" t="str">
        <f>IF(作業員の選択!$C$27="","",VLOOKUP(作業員の選択!$C$27,基本データ!$A$11:$AN$50,6,FALSE))</f>
        <v>長岡市小国町2-7</v>
      </c>
      <c r="L136" s="500" t="s">
        <v>43</v>
      </c>
      <c r="M136" s="501"/>
      <c r="N136" s="383" t="str">
        <f>IF(作業員の選択!$C$27="","",VLOOKUP(作業員の選択!$C$27,基本データ!$A$11:$AN$50,7,FALSE))</f>
        <v>0258-11-0017</v>
      </c>
      <c r="O136" s="493"/>
      <c r="P136" s="342">
        <f>IF(作業員の選択!$C$27="","",VLOOKUP(作業員の選択!$C$27,基本データ!$A$11:$AN$50,10,FALSE))</f>
        <v>44596</v>
      </c>
      <c r="Q136" s="343"/>
      <c r="R136" s="344"/>
      <c r="S136" s="80"/>
      <c r="T136" s="351">
        <f>IF(作業員の選択!$C$27="","　　年　月　日",VLOOKUP(作業員の選択!$C$27,基本データ!$A$11:$AQ$50,32,FALSE))</f>
        <v>44637</v>
      </c>
      <c r="U136" s="352"/>
      <c r="V136" s="288" t="str">
        <f>IF(作業員の選択!$C$27="","",VLOOKUP(作業員の選択!$C$27,基本データ!$A$11:$AN$50,14,FALSE))</f>
        <v>小型車両系建設機械</v>
      </c>
      <c r="W136" s="289"/>
      <c r="X136" s="288" t="str">
        <f>IF(作業員の選択!$C$27="","",VLOOKUP(作業員の選択!$C$27,基本データ!$A$11:$AN$50,20,FALSE))</f>
        <v>高所作業車(10m以上)</v>
      </c>
      <c r="Y136" s="382"/>
      <c r="Z136" s="382"/>
      <c r="AA136" s="289"/>
      <c r="AB136" s="288" t="str">
        <f>IF(作業員の選択!$C$27="","",VLOOKUP(作業員の選択!$C$27,基本データ!$A$11:$AN$50,26,FALSE))</f>
        <v>第1種電気工事士</v>
      </c>
      <c r="AC136" s="289"/>
      <c r="AD136" s="313" t="s">
        <v>66</v>
      </c>
      <c r="AE136" s="314"/>
      <c r="AF136" s="282" t="str">
        <f>IF(作業員の選択!$C$27="","",VLOOKUP(作業員の選択!$C$27,基本データ!$A$11:$AN$50,35,FALSE))</f>
        <v>協会けんぽ</v>
      </c>
      <c r="AG136" s="282">
        <f>IF(作業員の選択!$C$27="","",VLOOKUP(作業員の選択!$C$27,基本データ!$A$11:$AN$50,36,FALSE))</f>
        <v>17</v>
      </c>
      <c r="AH136" s="263" t="str">
        <f>IF(作業員の選択!$C$27="","",IF(VLOOKUP(作業員の選択!$C$27,基本データ!$A$11:$AO$60,41,FALSE)="有","○",IF(VLOOKUP(作業員の選択!$C$27,基本データ!$A$11:$AO$60,41,FALSE)="","","")))</f>
        <v>○</v>
      </c>
    </row>
    <row r="137" spans="1:34" s="165" customFormat="1" ht="9" customHeight="1">
      <c r="A137" s="93"/>
      <c r="B137" s="155"/>
      <c r="C137" s="270"/>
      <c r="D137" s="271"/>
      <c r="E137" s="272"/>
      <c r="F137" s="148"/>
      <c r="G137" s="297"/>
      <c r="H137" s="309"/>
      <c r="I137" s="310"/>
      <c r="J137" s="358"/>
      <c r="K137" s="194"/>
      <c r="L137" s="169"/>
      <c r="M137" s="177"/>
      <c r="N137" s="172"/>
      <c r="O137" s="198"/>
      <c r="P137" s="345"/>
      <c r="Q137" s="346"/>
      <c r="R137" s="347"/>
      <c r="S137" s="145"/>
      <c r="T137" s="353"/>
      <c r="U137" s="354"/>
      <c r="V137" s="290" t="str">
        <f>IF(作業員の選択!$C$27="","",VLOOKUP(作業員の選択!$C$27,基本データ!$A$11:$AN$50,15,FALSE))</f>
        <v>低圧電気取扱業務</v>
      </c>
      <c r="W137" s="306"/>
      <c r="X137" s="290" t="str">
        <f>IF(作業員の選択!$C$27="","",VLOOKUP(作業員の選択!$C$27,基本データ!$A$11:$AN$50,21,FALSE))</f>
        <v>小型移動式クレーン(5t未満)</v>
      </c>
      <c r="Y137" s="301"/>
      <c r="Z137" s="301"/>
      <c r="AA137" s="291"/>
      <c r="AB137" s="290" t="str">
        <f>IF(作業員の選択!$C$27="","",VLOOKUP(作業員の選択!$C$27,基本データ!$A$11:$AN$50,27,FALSE))</f>
        <v>有線ﾃﾚﾋﾞｼﾞｮﾝ放送技術者</v>
      </c>
      <c r="AC137" s="291"/>
      <c r="AD137" s="309"/>
      <c r="AE137" s="310"/>
      <c r="AF137" s="283">
        <f>IF(作業員の選択!$C$17="","",VLOOKUP(作業員の選択!$C$17,基本データ!$A$11:$AN$50,25,FALSE))</f>
        <v>207</v>
      </c>
      <c r="AG137" s="283">
        <f>IF(作業員の選択!$C$17="","",VLOOKUP(作業員の選択!$C$17,基本データ!$A$11:$AN$50,25,FALSE))</f>
        <v>207</v>
      </c>
      <c r="AH137" s="264"/>
    </row>
    <row r="138" spans="1:34" ht="9" customHeight="1">
      <c r="B138" s="298">
        <v>17</v>
      </c>
      <c r="C138" s="273" t="str">
        <f>IF(作業員の選択!$C$27="","",VLOOKUP(作業員の選択!$C$27,基本データ!$A$11:$AN$50,1,FALSE))</f>
        <v>青柳　七郎</v>
      </c>
      <c r="D138" s="274"/>
      <c r="E138" s="275"/>
      <c r="F138" s="299" t="str">
        <f>IF(作業員の選択!$C$27="","",VLOOKUP(作業員の選択!$C$27,基本データ!$A$11:$AN$50,3,FALSE))</f>
        <v>電工</v>
      </c>
      <c r="G138" s="297"/>
      <c r="H138" s="315"/>
      <c r="I138" s="316"/>
      <c r="J138" s="359"/>
      <c r="K138" s="183"/>
      <c r="L138" s="125"/>
      <c r="M138" s="126"/>
      <c r="N138" s="126"/>
      <c r="O138" s="127"/>
      <c r="P138" s="348"/>
      <c r="Q138" s="349"/>
      <c r="R138" s="350"/>
      <c r="S138" s="299" t="str">
        <f>IF(作業員の選択!$C$27="","",VLOOKUP(作業員の選択!$C$27,基本データ!$A$11:$AN$50,13,FALSE))</f>
        <v>A</v>
      </c>
      <c r="T138" s="355"/>
      <c r="U138" s="356"/>
      <c r="V138" s="290" t="str">
        <f>IF(作業員の選択!$C$27="","",VLOOKUP(作業員の選択!$C$27,基本データ!$A$11:$AN$50,16,FALSE))</f>
        <v>研削といし</v>
      </c>
      <c r="W138" s="306"/>
      <c r="X138" s="290" t="str">
        <f>IF(作業員の選択!$C$27="","",VLOOKUP(作業員の選択!$C$27,基本データ!$A$11:$AN$50,22,FALSE))</f>
        <v>玉掛作業者(1t以上)</v>
      </c>
      <c r="Y138" s="301"/>
      <c r="Z138" s="301"/>
      <c r="AA138" s="291"/>
      <c r="AB138" s="290" t="str">
        <f>IF(作業員の選択!$C$27="","",VLOOKUP(作業員の選択!$C$27,基本データ!$A$11:$AN$50,28,FALSE))</f>
        <v>大型自動車</v>
      </c>
      <c r="AC138" s="291"/>
      <c r="AD138" s="315"/>
      <c r="AE138" s="316"/>
      <c r="AF138" s="282" t="str">
        <f>IF(作業員の選択!$C$27="","",VLOOKUP(作業員の選択!$C$27,基本データ!$A$11:$AN$50,37,FALSE))</f>
        <v>国民年金</v>
      </c>
      <c r="AG138" s="282" t="s">
        <v>399</v>
      </c>
      <c r="AH138" s="265"/>
    </row>
    <row r="139" spans="1:34" ht="9" customHeight="1">
      <c r="B139" s="298"/>
      <c r="C139" s="276"/>
      <c r="D139" s="277"/>
      <c r="E139" s="278"/>
      <c r="F139" s="299"/>
      <c r="G139" s="297"/>
      <c r="H139" s="330">
        <f ca="1">IF(作業員の選択!$C$27="","　　年",VLOOKUP(作業員の選択!$C$27,基本データ!$A$11:$AQ$50,43,FALSE))</f>
        <v>35</v>
      </c>
      <c r="I139" s="331"/>
      <c r="J139" s="394">
        <f ca="1">IF(作業員の選択!$C$27="","　歳",VLOOKUP(作業員の選択!$C$27,基本データ!$A$11:$AQ$50,42,FALSE))</f>
        <v>53</v>
      </c>
      <c r="K139" s="195" t="str">
        <f>IF(作業員の選択!$C$27="","",VLOOKUP(作業員の選択!$C$27,基本データ!$A$11:$AN$50,8,FALSE))</f>
        <v>同上</v>
      </c>
      <c r="L139" s="317" t="s">
        <v>43</v>
      </c>
      <c r="M139" s="318"/>
      <c r="N139" s="319">
        <f>IF(作業員の選択!$C$27="","",VLOOKUP(作業員の選択!$C$27,基本データ!$A$11:$AN$50,9,FALSE))</f>
        <v>0</v>
      </c>
      <c r="O139" s="320"/>
      <c r="P139" s="321">
        <f>IF(作業員の選択!$C$27="","",VLOOKUP(作業員の選択!$C$27,基本データ!$A$11:$AN$50,11,FALSE))</f>
        <v>117</v>
      </c>
      <c r="Q139" s="324" t="s">
        <v>68</v>
      </c>
      <c r="R139" s="466">
        <f>IF(作業員の選択!$C$27="","",VLOOKUP(作業員の選択!$C$27,基本データ!$A$11:$AN$50,12,FALSE))</f>
        <v>82</v>
      </c>
      <c r="S139" s="299"/>
      <c r="T139" s="494">
        <f>IF(作業員の選択!$C$27="","　　年",VLOOKUP(作業員の選択!$C$27,基本データ!$A$11:$AQ$50,33,FALSE))</f>
        <v>517</v>
      </c>
      <c r="U139" s="495"/>
      <c r="V139" s="290" t="str">
        <f>IF(作業員の選択!$C$27="","",VLOOKUP(作業員の選択!$C$27,基本データ!$A$11:$AN$50,17,FALSE))</f>
        <v>ち</v>
      </c>
      <c r="W139" s="306"/>
      <c r="X139" s="290" t="str">
        <f>IF(作業員の選択!$C$27="","",VLOOKUP(作業員の選択!$C$27,基本データ!$A$11:$AN$50,23,FALSE))</f>
        <v>第二種酸素欠乏危険作業</v>
      </c>
      <c r="Y139" s="301"/>
      <c r="Z139" s="301"/>
      <c r="AA139" s="291"/>
      <c r="AB139" s="290">
        <f>IF(作業員の選択!$C$27="","",VLOOKUP(作業員の選択!$C$27,基本データ!$A$11:$AN$50,29,FALSE))</f>
        <v>417</v>
      </c>
      <c r="AC139" s="291"/>
      <c r="AD139" s="307" t="s">
        <v>66</v>
      </c>
      <c r="AE139" s="308"/>
      <c r="AF139" s="283">
        <f>IF(作業員の選択!$C$17="","",VLOOKUP(作業員の選択!$C$17,基本データ!$A$11:$AN$50,25,FALSE))</f>
        <v>207</v>
      </c>
      <c r="AG139" s="283"/>
      <c r="AH139" s="263" t="str">
        <f>IF(作業員の選択!$C$27="","",IF(VLOOKUP(作業員の選択!$C$27,基本データ!$A$11:$AO$60,41,FALSE)="有","",IF(VLOOKUP(作業員の選択!$C$27,基本データ!$A$11:$AO$60,41,FALSE)="無","○","")))</f>
        <v/>
      </c>
    </row>
    <row r="140" spans="1:34" ht="9" customHeight="1">
      <c r="B140" s="138"/>
      <c r="C140" s="276"/>
      <c r="D140" s="277"/>
      <c r="E140" s="278"/>
      <c r="F140" s="137"/>
      <c r="G140" s="297"/>
      <c r="H140" s="332"/>
      <c r="I140" s="333"/>
      <c r="J140" s="336"/>
      <c r="K140" s="194"/>
      <c r="L140" s="170"/>
      <c r="M140" s="171"/>
      <c r="N140" s="175"/>
      <c r="O140" s="199"/>
      <c r="P140" s="322"/>
      <c r="Q140" s="325"/>
      <c r="R140" s="467"/>
      <c r="S140" s="137"/>
      <c r="T140" s="496"/>
      <c r="U140" s="497"/>
      <c r="V140" s="292">
        <f>IF(作業員の選択!$C$27="","",VLOOKUP(作業員の選択!$C$27,基本データ!$A$11:$AN$50,18,FALSE))</f>
        <v>17</v>
      </c>
      <c r="W140" s="293"/>
      <c r="X140" s="292">
        <f>IF(作業員の選択!$C$27="","",VLOOKUP(作業員の選択!$C$27,基本データ!$A$11:$AN$50,24,FALSE))</f>
        <v>167</v>
      </c>
      <c r="Y140" s="304"/>
      <c r="Z140" s="304"/>
      <c r="AA140" s="293"/>
      <c r="AB140" s="292">
        <f>IF(作業員の選択!$C$27="","",VLOOKUP(作業員の選択!$C$27,基本データ!$A$11:$AN$50,30,FALSE))</f>
        <v>467</v>
      </c>
      <c r="AC140" s="293"/>
      <c r="AD140" s="309"/>
      <c r="AE140" s="310"/>
      <c r="AF140" s="282">
        <f>IF(作業員の選択!$C$27="","",VLOOKUP(作業員の選択!$C$27,基本データ!$A$11:$AN$50,39,FALSE))</f>
        <v>0</v>
      </c>
      <c r="AG140" s="282">
        <f>IF(作業員の選択!$C$27="","",IF($AF$140="適用除外","－",VLOOKUP(作業員の選択!$C$27,基本データ!$A$11:$AN$50,40,FALSE)))</f>
        <v>1017</v>
      </c>
      <c r="AH140" s="264"/>
    </row>
    <row r="141" spans="1:34" ht="9" customHeight="1">
      <c r="B141" s="81"/>
      <c r="C141" s="279"/>
      <c r="D141" s="280"/>
      <c r="E141" s="281"/>
      <c r="F141" s="82"/>
      <c r="G141" s="300"/>
      <c r="H141" s="334"/>
      <c r="I141" s="335"/>
      <c r="J141" s="395"/>
      <c r="K141" s="185"/>
      <c r="L141" s="128"/>
      <c r="M141" s="129"/>
      <c r="N141" s="129"/>
      <c r="O141" s="130"/>
      <c r="P141" s="323"/>
      <c r="Q141" s="326"/>
      <c r="R141" s="468"/>
      <c r="S141" s="83"/>
      <c r="T141" s="498"/>
      <c r="U141" s="499"/>
      <c r="V141" s="302">
        <f>IF(作業員の選択!$C$27="","",VLOOKUP(作業員の選択!$C$27,基本データ!$A$11:$AN$50,19,FALSE))</f>
        <v>67</v>
      </c>
      <c r="W141" s="303"/>
      <c r="X141" s="302">
        <f>IF(作業員の選択!$C$27="","",VLOOKUP(作業員の選択!$C$27,基本データ!$A$11:$AN$50,25,FALSE))</f>
        <v>217</v>
      </c>
      <c r="Y141" s="305"/>
      <c r="Z141" s="305"/>
      <c r="AA141" s="303"/>
      <c r="AB141" s="294">
        <f>IF(作業員の選択!$C$27="","",VLOOKUP(作業員の選択!$C$27,基本データ!$A$11:$AN$50,31,FALSE))</f>
        <v>517</v>
      </c>
      <c r="AC141" s="295"/>
      <c r="AD141" s="311"/>
      <c r="AE141" s="312"/>
      <c r="AF141" s="283">
        <f>IF(作業員の選択!$C$17="","",VLOOKUP(作業員の選択!$C$17,基本データ!$A$11:$AN$50,25,FALSE))</f>
        <v>207</v>
      </c>
      <c r="AG141" s="283">
        <f>IF(作業員の選択!$C$17="","",VLOOKUP(作業員の選択!$C$17,基本データ!$A$11:$AN$50,25,FALSE))</f>
        <v>207</v>
      </c>
      <c r="AH141" s="265"/>
    </row>
    <row r="142" spans="1:34" ht="9" customHeight="1">
      <c r="B142" s="78"/>
      <c r="C142" s="267" t="str">
        <f>IF(作業員の選択!$C$28="","",VLOOKUP(作業員の選択!$C$28,基本データ!$A$11:$AN$50,2,FALSE))</f>
        <v>あおやぎ　はちろう</v>
      </c>
      <c r="D142" s="268"/>
      <c r="E142" s="269"/>
      <c r="F142" s="84"/>
      <c r="G142" s="296"/>
      <c r="H142" s="313">
        <f>IF(作業員の選択!$C$28="","　　年　月　日",VLOOKUP(作業員の選択!$C$28,基本データ!$A$11:$AQ$50,5,FALSE))</f>
        <v>37544</v>
      </c>
      <c r="I142" s="314"/>
      <c r="J142" s="357">
        <f>IF(作業員の選択!$C$28="","　　年　月　日",VLOOKUP(作業員の選択!$C$28,基本データ!$A$11:$AQ$50,4,FALSE))</f>
        <v>27316</v>
      </c>
      <c r="K142" s="181" t="str">
        <f>IF(作業員の選択!$C$28="","",VLOOKUP(作業員の選択!$C$28,基本データ!$A$11:$AN$50,6,FALSE))</f>
        <v>長岡市小国町2-8</v>
      </c>
      <c r="L142" s="360" t="s">
        <v>43</v>
      </c>
      <c r="M142" s="361"/>
      <c r="N142" s="383" t="str">
        <f>IF(作業員の選択!$C$28="","",VLOOKUP(作業員の選択!$C$28,基本データ!$A$11:$AN$50,7,FALSE))</f>
        <v>0258-11-0018</v>
      </c>
      <c r="O142" s="493"/>
      <c r="P142" s="342">
        <f>IF(作業員の選択!$C$28="","",VLOOKUP(作業員の選択!$C$28,基本データ!$A$11:$AN$50,10,FALSE))</f>
        <v>44596</v>
      </c>
      <c r="Q142" s="343"/>
      <c r="R142" s="344"/>
      <c r="S142" s="80"/>
      <c r="T142" s="351">
        <f>IF(作業員の選択!$C$28="","　　年　月　日",VLOOKUP(作業員の選択!$C$28,基本データ!$A$11:$AQ$50,32,FALSE))</f>
        <v>44638</v>
      </c>
      <c r="U142" s="352"/>
      <c r="V142" s="288" t="str">
        <f>IF(作業員の選択!$C$28="","",VLOOKUP(作業員の選択!$C$28,基本データ!$A$11:$AN$50,14,FALSE))</f>
        <v>低圧電気取扱業務</v>
      </c>
      <c r="W142" s="381"/>
      <c r="X142" s="288" t="str">
        <f>IF(作業員の選択!$C$28="","",VLOOKUP(作業員の選択!$C$28,基本データ!$A$11:$AN$50,20,FALSE))</f>
        <v>小型移動式クレーン(5t未満)</v>
      </c>
      <c r="Y142" s="382"/>
      <c r="Z142" s="382"/>
      <c r="AA142" s="289"/>
      <c r="AB142" s="288" t="str">
        <f>IF(作業員の選択!$C$28="","",VLOOKUP(作業員の選択!$C$28,基本データ!$A$11:$AN$50,26,FALSE))</f>
        <v>第2種電気工事士</v>
      </c>
      <c r="AC142" s="289"/>
      <c r="AD142" s="313" t="s">
        <v>66</v>
      </c>
      <c r="AE142" s="314"/>
      <c r="AF142" s="282" t="str">
        <f>IF(作業員の選択!$C$28="","",VLOOKUP(作業員の選択!$C$28,基本データ!$A$11:$AN$50,35,FALSE))</f>
        <v>協会けんぽ</v>
      </c>
      <c r="AG142" s="282">
        <f>IF(作業員の選択!$C$28="","",VLOOKUP(作業員の選択!$C$28,基本データ!$A$11:$AN$50,36,FALSE))</f>
        <v>18</v>
      </c>
      <c r="AH142" s="263" t="str">
        <f>IF(作業員の選択!$C$28="","",IF(VLOOKUP(作業員の選択!$C$28,基本データ!$A$11:$AO$60,41,FALSE)="有","○",IF(VLOOKUP(作業員の選択!$C$28,基本データ!$A$11:$AO$60,41,FALSE)="","","")))</f>
        <v>○</v>
      </c>
    </row>
    <row r="143" spans="1:34" ht="9" customHeight="1">
      <c r="B143" s="139"/>
      <c r="C143" s="270"/>
      <c r="D143" s="271"/>
      <c r="E143" s="272"/>
      <c r="F143" s="148"/>
      <c r="G143" s="297"/>
      <c r="H143" s="309"/>
      <c r="I143" s="310"/>
      <c r="J143" s="358"/>
      <c r="K143" s="194"/>
      <c r="L143" s="170"/>
      <c r="M143" s="171"/>
      <c r="N143" s="172"/>
      <c r="O143" s="198"/>
      <c r="P143" s="345"/>
      <c r="Q143" s="346"/>
      <c r="R143" s="347"/>
      <c r="S143" s="145"/>
      <c r="T143" s="353"/>
      <c r="U143" s="354"/>
      <c r="V143" s="290" t="str">
        <f>IF(作業員の選択!$C$28="","",VLOOKUP(作業員の選択!$C$28,基本データ!$A$11:$AN$50,15,FALSE))</f>
        <v>職長訓練</v>
      </c>
      <c r="W143" s="306"/>
      <c r="X143" s="290" t="str">
        <f>IF(作業員の選択!$C$28="","",VLOOKUP(作業員の選択!$C$28,基本データ!$A$11:$AN$50,21,FALSE))</f>
        <v>玉掛作業者(1t以上)</v>
      </c>
      <c r="Y143" s="301"/>
      <c r="Z143" s="301"/>
      <c r="AA143" s="291"/>
      <c r="AB143" s="290" t="str">
        <f>IF(作業員の選択!$C$28="","",VLOOKUP(作業員の選択!$C$28,基本データ!$A$11:$AN$50,27,FALSE))</f>
        <v>2級電気施工管理</v>
      </c>
      <c r="AC143" s="291"/>
      <c r="AD143" s="309"/>
      <c r="AE143" s="310"/>
      <c r="AF143" s="283">
        <f>IF(作業員の選択!$C$18="","",VLOOKUP(作業員の選択!$C$18,基本データ!$A$11:$AN$50,25,FALSE))</f>
        <v>208</v>
      </c>
      <c r="AG143" s="283">
        <f>IF(作業員の選択!$C$18="","",VLOOKUP(作業員の選択!$C$18,基本データ!$A$11:$AN$50,25,FALSE))</f>
        <v>208</v>
      </c>
      <c r="AH143" s="264"/>
    </row>
    <row r="144" spans="1:34" ht="9" customHeight="1">
      <c r="B144" s="298">
        <v>18</v>
      </c>
      <c r="C144" s="273" t="str">
        <f>IF(作業員の選択!$C$28="","",VLOOKUP(作業員の選択!$C$28,基本データ!$A$11:$AN$50,1,FALSE))</f>
        <v>青柳　八郎</v>
      </c>
      <c r="D144" s="274"/>
      <c r="E144" s="275"/>
      <c r="F144" s="299" t="str">
        <f>IF(作業員の選択!$C$28="","",VLOOKUP(作業員の選択!$C$28,基本データ!$A$11:$AN$50,3,FALSE))</f>
        <v>電工</v>
      </c>
      <c r="G144" s="297"/>
      <c r="H144" s="315"/>
      <c r="I144" s="316"/>
      <c r="J144" s="359"/>
      <c r="K144" s="183"/>
      <c r="L144" s="125"/>
      <c r="M144" s="126"/>
      <c r="N144" s="126"/>
      <c r="O144" s="127"/>
      <c r="P144" s="348"/>
      <c r="Q144" s="349"/>
      <c r="R144" s="350"/>
      <c r="S144" s="299" t="str">
        <f>IF(作業員の選択!$C$28="","",VLOOKUP(作業員の選択!$C$28,基本データ!$A$11:$AN$50,13,FALSE))</f>
        <v>B</v>
      </c>
      <c r="T144" s="355"/>
      <c r="U144" s="356"/>
      <c r="V144" s="290" t="str">
        <f>IF(作業員の選択!$C$28="","",VLOOKUP(作業員の選択!$C$28,基本データ!$A$11:$AN$50,16,FALSE))</f>
        <v>研削といし</v>
      </c>
      <c r="W144" s="306"/>
      <c r="X144" s="290" t="str">
        <f>IF(作業員の選択!$C$28="","",VLOOKUP(作業員の選択!$C$28,基本データ!$A$11:$AN$50,22,FALSE))</f>
        <v>高所作業車(10m以上)</v>
      </c>
      <c r="Y144" s="301"/>
      <c r="Z144" s="301"/>
      <c r="AA144" s="291"/>
      <c r="AB144" s="290" t="str">
        <f>IF(作業員の選択!$C$28="","",VLOOKUP(作業員の選択!$C$28,基本データ!$A$11:$AN$50,28,FALSE))</f>
        <v>大型自動車</v>
      </c>
      <c r="AC144" s="291"/>
      <c r="AD144" s="315"/>
      <c r="AE144" s="316"/>
      <c r="AF144" s="282" t="str">
        <f>IF(作業員の選択!$C$28="","",VLOOKUP(作業員の選択!$C$28,基本データ!$A$11:$AN$50,37,FALSE))</f>
        <v>国民年金</v>
      </c>
      <c r="AG144" s="282" t="s">
        <v>399</v>
      </c>
      <c r="AH144" s="265"/>
    </row>
    <row r="145" spans="2:34" ht="9" customHeight="1">
      <c r="B145" s="298"/>
      <c r="C145" s="276"/>
      <c r="D145" s="277"/>
      <c r="E145" s="278"/>
      <c r="F145" s="299"/>
      <c r="G145" s="297"/>
      <c r="H145" s="330">
        <f ca="1">IF(作業員の選択!$C$28="","　　年",VLOOKUP(作業員の選択!$C$28,基本データ!$A$11:$AQ$50,43,FALSE))</f>
        <v>19</v>
      </c>
      <c r="I145" s="331"/>
      <c r="J145" s="394">
        <f ca="1">IF(作業員の選択!$C$28="","　歳",VLOOKUP(作業員の選択!$C$28,基本データ!$A$11:$AQ$50,42,FALSE))</f>
        <v>47</v>
      </c>
      <c r="K145" s="195" t="str">
        <f>IF(作業員の選択!$C$28="","",VLOOKUP(作業員の選択!$C$28,基本データ!$A$11:$AN$50,8,FALSE))</f>
        <v>同上</v>
      </c>
      <c r="L145" s="317" t="s">
        <v>43</v>
      </c>
      <c r="M145" s="318"/>
      <c r="N145" s="319">
        <f>IF(作業員の選択!$C$28="","",VLOOKUP(作業員の選択!$C$28,基本データ!$A$11:$AN$50,9,FALSE))</f>
        <v>0</v>
      </c>
      <c r="O145" s="320"/>
      <c r="P145" s="321">
        <f>IF(作業員の選択!$C$28="","",VLOOKUP(作業員の選択!$C$28,基本データ!$A$11:$AN$50,11,FALSE))</f>
        <v>141</v>
      </c>
      <c r="Q145" s="324" t="s">
        <v>68</v>
      </c>
      <c r="R145" s="466">
        <f>IF(作業員の選択!$C$28="","",VLOOKUP(作業員の選択!$C$28,基本データ!$A$11:$AN$50,12,FALSE))</f>
        <v>90</v>
      </c>
      <c r="S145" s="299"/>
      <c r="T145" s="494">
        <f>IF(作業員の選択!$C$28="","　　年",VLOOKUP(作業員の選択!$C$28,基本データ!$A$11:$AQ$50,33,FALSE))</f>
        <v>518</v>
      </c>
      <c r="U145" s="495"/>
      <c r="V145" s="290" t="str">
        <f>IF(作業員の選択!$C$28="","",VLOOKUP(作業員の選択!$C$28,基本データ!$A$11:$AN$50,17,FALSE))</f>
        <v>つ</v>
      </c>
      <c r="W145" s="306"/>
      <c r="X145" s="290">
        <f>IF(作業員の選択!$C$28="","",VLOOKUP(作業員の選択!$C$28,基本データ!$A$11:$AN$50,23,FALSE))</f>
        <v>118</v>
      </c>
      <c r="Y145" s="301"/>
      <c r="Z145" s="301"/>
      <c r="AA145" s="291"/>
      <c r="AB145" s="290">
        <f>IF(作業員の選択!$C$28="","",VLOOKUP(作業員の選択!$C$28,基本データ!$A$11:$AN$50,25,FALSE))</f>
        <v>218</v>
      </c>
      <c r="AC145" s="291"/>
      <c r="AD145" s="307" t="s">
        <v>66</v>
      </c>
      <c r="AE145" s="308"/>
      <c r="AF145" s="283">
        <f>IF(作業員の選択!$C$18="","",VLOOKUP(作業員の選択!$C$18,基本データ!$A$11:$AN$50,25,FALSE))</f>
        <v>208</v>
      </c>
      <c r="AG145" s="283"/>
      <c r="AH145" s="263" t="str">
        <f>IF(作業員の選択!$C$28="","",IF(VLOOKUP(作業員の選択!$C$28,基本データ!$A$11:$AO$60,41,FALSE)="有","",IF(VLOOKUP(作業員の選択!$C$28,基本データ!$A$11:$AO$60,41,FALSE)="無","○","")))</f>
        <v/>
      </c>
    </row>
    <row r="146" spans="2:34" ht="9" customHeight="1">
      <c r="B146" s="138"/>
      <c r="C146" s="276"/>
      <c r="D146" s="277"/>
      <c r="E146" s="278"/>
      <c r="F146" s="137"/>
      <c r="G146" s="297"/>
      <c r="H146" s="332"/>
      <c r="I146" s="333"/>
      <c r="J146" s="336"/>
      <c r="K146" s="194"/>
      <c r="L146" s="170"/>
      <c r="M146" s="171"/>
      <c r="N146" s="175"/>
      <c r="O146" s="199"/>
      <c r="P146" s="322"/>
      <c r="Q146" s="325"/>
      <c r="R146" s="467"/>
      <c r="S146" s="137"/>
      <c r="T146" s="496"/>
      <c r="U146" s="497"/>
      <c r="V146" s="292">
        <f>IF(作業員の選択!$C$28="","",VLOOKUP(作業員の選択!$C$28,基本データ!$A$11:$AN$50,18,FALSE))</f>
        <v>18</v>
      </c>
      <c r="W146" s="293"/>
      <c r="X146" s="292">
        <f>IF(作業員の選択!$C$28="","",VLOOKUP(作業員の選択!$C$28,基本データ!$A$11:$AN$50,24,FALSE))</f>
        <v>168</v>
      </c>
      <c r="Y146" s="304"/>
      <c r="Z146" s="304"/>
      <c r="AA146" s="293"/>
      <c r="AB146" s="292">
        <f>IF(作業員の選択!$C$28="","",VLOOKUP(作業員の選択!$C$28,基本データ!$A$11:$AN$50,30,FALSE))</f>
        <v>468</v>
      </c>
      <c r="AC146" s="293"/>
      <c r="AD146" s="309"/>
      <c r="AE146" s="310"/>
      <c r="AF146" s="282">
        <f>IF(作業員の選択!$C$28="","",VLOOKUP(作業員の選択!$C$28,基本データ!$A$11:$AN$50,39,FALSE))</f>
        <v>0</v>
      </c>
      <c r="AG146" s="282">
        <f>IF(作業員の選択!$C$28="","",IF($AF$146="適用除外","－",VLOOKUP(作業員の選択!$C$28,基本データ!$A$11:$AN$50,40,FALSE)))</f>
        <v>1018</v>
      </c>
      <c r="AH146" s="264"/>
    </row>
    <row r="147" spans="2:34" ht="9" customHeight="1">
      <c r="B147" s="81"/>
      <c r="C147" s="279"/>
      <c r="D147" s="280"/>
      <c r="E147" s="281"/>
      <c r="F147" s="82"/>
      <c r="G147" s="300"/>
      <c r="H147" s="334"/>
      <c r="I147" s="335"/>
      <c r="J147" s="395"/>
      <c r="K147" s="185"/>
      <c r="L147" s="128"/>
      <c r="M147" s="129"/>
      <c r="N147" s="129"/>
      <c r="O147" s="130"/>
      <c r="P147" s="323"/>
      <c r="Q147" s="326"/>
      <c r="R147" s="468"/>
      <c r="S147" s="83"/>
      <c r="T147" s="498"/>
      <c r="U147" s="499"/>
      <c r="V147" s="285">
        <f>IF(作業員の選択!$C$28="","",VLOOKUP(作業員の選択!$C$28,基本データ!$A$11:$AN$50,19,FALSE))</f>
        <v>68</v>
      </c>
      <c r="W147" s="287"/>
      <c r="X147" s="285">
        <f>IF(作業員の選択!$C$28="","",VLOOKUP(作業員の選択!$C$28,基本データ!$A$11:$AN$50,25,FALSE))</f>
        <v>218</v>
      </c>
      <c r="Y147" s="286"/>
      <c r="Z147" s="286"/>
      <c r="AA147" s="287"/>
      <c r="AB147" s="294">
        <f>IF(作業員の選択!$C$28="","",VLOOKUP(作業員の選択!$C$28,基本データ!$A$11:$AN$50,31,FALSE))</f>
        <v>518</v>
      </c>
      <c r="AC147" s="295"/>
      <c r="AD147" s="311"/>
      <c r="AE147" s="312"/>
      <c r="AF147" s="283">
        <f>IF(作業員の選択!$C$18="","",VLOOKUP(作業員の選択!$C$18,基本データ!$A$11:$AN$50,25,FALSE))</f>
        <v>208</v>
      </c>
      <c r="AG147" s="283">
        <f>IF(作業員の選択!$C$18="","",VLOOKUP(作業員の選択!$C$18,基本データ!$A$11:$AN$50,25,FALSE))</f>
        <v>208</v>
      </c>
      <c r="AH147" s="265"/>
    </row>
    <row r="148" spans="2:34" ht="9" customHeight="1">
      <c r="B148" s="78"/>
      <c r="C148" s="267" t="str">
        <f>IF(作業員の選択!$C$29="","",VLOOKUP(作業員の選択!$C$29,基本データ!$A$11:$AN$50,2,FALSE))</f>
        <v>あおやぎ　くろう</v>
      </c>
      <c r="D148" s="268"/>
      <c r="E148" s="269"/>
      <c r="F148" s="84"/>
      <c r="G148" s="296"/>
      <c r="H148" s="313">
        <f>IF(作業員の選択!$C$29="","　　年　月　日",VLOOKUP(作業員の選択!$C$29,基本データ!$A$11:$AQ$50,5,FALSE))</f>
        <v>37712</v>
      </c>
      <c r="I148" s="314"/>
      <c r="J148" s="357">
        <f>IF(作業員の選択!$C$29="","　　年　月　日",VLOOKUP(作業員の選択!$C$29,基本データ!$A$11:$AQ$50,4,FALSE))</f>
        <v>29668</v>
      </c>
      <c r="K148" s="181" t="str">
        <f>IF(作業員の選択!$C$29="","",VLOOKUP(作業員の選択!$C$29,基本データ!$A$11:$AN$50,6,FALSE))</f>
        <v>長岡市小国町2-9</v>
      </c>
      <c r="L148" s="360" t="s">
        <v>43</v>
      </c>
      <c r="M148" s="361"/>
      <c r="N148" s="383" t="str">
        <f>IF(作業員の選択!$C$29="","",VLOOKUP(作業員の選択!$C$29,基本データ!$A$11:$AN$50,7,FALSE))</f>
        <v>0258-11-0019</v>
      </c>
      <c r="O148" s="493"/>
      <c r="P148" s="342">
        <f>IF(作業員の選択!$C$29="","",VLOOKUP(作業員の選択!$C$29,基本データ!$A$11:$AN$50,10,FALSE))</f>
        <v>44596</v>
      </c>
      <c r="Q148" s="343"/>
      <c r="R148" s="344"/>
      <c r="S148" s="80"/>
      <c r="T148" s="351">
        <f>IF(作業員の選択!$C$29="","　　年　月　日",VLOOKUP(作業員の選択!$C$29,基本データ!$A$11:$AQ$50,32,FALSE))</f>
        <v>44639</v>
      </c>
      <c r="U148" s="352"/>
      <c r="V148" s="288" t="str">
        <f>IF(作業員の選択!$C$29="","",VLOOKUP(作業員の選択!$C$29,基本データ!$A$11:$AN$50,14,FALSE))</f>
        <v>小型車両系建設機械</v>
      </c>
      <c r="W148" s="381"/>
      <c r="X148" s="288" t="str">
        <f>IF(作業員の選択!$C$29="","",VLOOKUP(作業員の選択!$C$29,基本データ!$A$11:$AN$50,20,FALSE))</f>
        <v>高所作業車(10m以上)</v>
      </c>
      <c r="Y148" s="382"/>
      <c r="Z148" s="382"/>
      <c r="AA148" s="289"/>
      <c r="AB148" s="288" t="str">
        <f>IF(作業員の選択!$C$29="","",VLOOKUP(作業員の選択!$C$29,基本データ!$A$11:$AN$50,26,FALSE))</f>
        <v>第1種電気工事士</v>
      </c>
      <c r="AC148" s="289"/>
      <c r="AD148" s="313" t="s">
        <v>66</v>
      </c>
      <c r="AE148" s="314"/>
      <c r="AF148" s="282" t="str">
        <f>IF(作業員の選択!$C$29="","",VLOOKUP(作業員の選択!$C$29,基本データ!$A$11:$AN$50,35,FALSE))</f>
        <v>協会けんぽ</v>
      </c>
      <c r="AG148" s="282">
        <f>IF(作業員の選択!$C$29="","",VLOOKUP(作業員の選択!$C$29,基本データ!$A$11:$AN$50,36,FALSE))</f>
        <v>19</v>
      </c>
      <c r="AH148" s="263" t="str">
        <f>IF(作業員の選択!$C$29="","",IF(VLOOKUP(作業員の選択!$C$29,基本データ!$A$11:$AO$60,41,FALSE)="有","○",IF(VLOOKUP(作業員の選択!$C$29,基本データ!$A$11:$AO$60,41,FALSE)="","","")))</f>
        <v>○</v>
      </c>
    </row>
    <row r="149" spans="2:34" ht="9" customHeight="1">
      <c r="B149" s="139"/>
      <c r="C149" s="270"/>
      <c r="D149" s="271"/>
      <c r="E149" s="272"/>
      <c r="F149" s="148"/>
      <c r="G149" s="297"/>
      <c r="H149" s="309"/>
      <c r="I149" s="310"/>
      <c r="J149" s="358"/>
      <c r="K149" s="194"/>
      <c r="L149" s="170"/>
      <c r="M149" s="171"/>
      <c r="N149" s="172"/>
      <c r="O149" s="198"/>
      <c r="P149" s="345"/>
      <c r="Q149" s="346"/>
      <c r="R149" s="347"/>
      <c r="S149" s="145"/>
      <c r="T149" s="353"/>
      <c r="U149" s="354"/>
      <c r="V149" s="290" t="str">
        <f>IF(作業員の選択!$C$29="","",VLOOKUP(作業員の選択!$C$29,基本データ!$A$11:$AN$50,15,FALSE))</f>
        <v>低圧電気取扱業務</v>
      </c>
      <c r="W149" s="306"/>
      <c r="X149" s="290" t="str">
        <f>IF(作業員の選択!$C$29="","",VLOOKUP(作業員の選択!$C$29,基本データ!$A$11:$AN$50,21,FALSE))</f>
        <v>小型移動式クレーン(5t未満)</v>
      </c>
      <c r="Y149" s="301"/>
      <c r="Z149" s="301"/>
      <c r="AA149" s="291"/>
      <c r="AB149" s="290" t="str">
        <f>IF(作業員の選択!$C$29="","",VLOOKUP(作業員の選択!$C$29,基本データ!$A$11:$AN$50,27,FALSE))</f>
        <v>有線ﾃﾚﾋﾞｼﾞｮﾝ放送技術者</v>
      </c>
      <c r="AC149" s="291"/>
      <c r="AD149" s="309"/>
      <c r="AE149" s="310"/>
      <c r="AF149" s="283">
        <f>IF(作業員の選択!$C$19="","",VLOOKUP(作業員の選択!$C$19,基本データ!$A$11:$AN$50,25,FALSE))</f>
        <v>209</v>
      </c>
      <c r="AG149" s="283">
        <f>IF(作業員の選択!$C$19="","",VLOOKUP(作業員の選択!$C$19,基本データ!$A$11:$AN$50,25,FALSE))</f>
        <v>209</v>
      </c>
      <c r="AH149" s="264"/>
    </row>
    <row r="150" spans="2:34" ht="9" customHeight="1">
      <c r="B150" s="298">
        <v>19</v>
      </c>
      <c r="C150" s="273" t="str">
        <f>IF(作業員の選択!$C$29="","",VLOOKUP(作業員の選択!$C$29,基本データ!$A$11:$AN$50,1,FALSE))</f>
        <v>青柳　九郎</v>
      </c>
      <c r="D150" s="274"/>
      <c r="E150" s="275"/>
      <c r="F150" s="299" t="str">
        <f>IF(作業員の選択!$C$29="","",VLOOKUP(作業員の選択!$C$29,基本データ!$A$11:$AN$50,3,FALSE))</f>
        <v>電工</v>
      </c>
      <c r="G150" s="297"/>
      <c r="H150" s="315"/>
      <c r="I150" s="316"/>
      <c r="J150" s="359"/>
      <c r="K150" s="183"/>
      <c r="L150" s="125"/>
      <c r="M150" s="126"/>
      <c r="N150" s="126"/>
      <c r="O150" s="127"/>
      <c r="P150" s="348"/>
      <c r="Q150" s="349"/>
      <c r="R150" s="350"/>
      <c r="S150" s="299" t="str">
        <f>IF(作業員の選択!$C$29="","",VLOOKUP(作業員の選択!$C$29,基本データ!$A$11:$AN$50,13,FALSE))</f>
        <v>AB</v>
      </c>
      <c r="T150" s="355"/>
      <c r="U150" s="356"/>
      <c r="V150" s="290" t="str">
        <f>IF(作業員の選択!$C$29="","",VLOOKUP(作業員の選択!$C$29,基本データ!$A$11:$AN$50,16,FALSE))</f>
        <v>研削といし</v>
      </c>
      <c r="W150" s="306"/>
      <c r="X150" s="290" t="str">
        <f>IF(作業員の選択!$C$29="","",VLOOKUP(作業員の選択!$C$29,基本データ!$A$11:$AN$50,22,FALSE))</f>
        <v>玉掛作業者(1t以上)</v>
      </c>
      <c r="Y150" s="301"/>
      <c r="Z150" s="301"/>
      <c r="AA150" s="291"/>
      <c r="AB150" s="290" t="str">
        <f>IF(作業員の選択!$C$29="","",VLOOKUP(作業員の選択!$C$29,基本データ!$A$11:$AN$50,28,FALSE))</f>
        <v>大型自動車</v>
      </c>
      <c r="AC150" s="291"/>
      <c r="AD150" s="315"/>
      <c r="AE150" s="316"/>
      <c r="AF150" s="282" t="str">
        <f>IF(作業員の選択!$C$29="","",VLOOKUP(作業員の選択!$C$29,基本データ!$A$11:$AN$50,37,FALSE))</f>
        <v>国民年金</v>
      </c>
      <c r="AG150" s="282" t="s">
        <v>399</v>
      </c>
      <c r="AH150" s="265"/>
    </row>
    <row r="151" spans="2:34" ht="9" customHeight="1">
      <c r="B151" s="298"/>
      <c r="C151" s="276"/>
      <c r="D151" s="277"/>
      <c r="E151" s="278"/>
      <c r="F151" s="299"/>
      <c r="G151" s="297"/>
      <c r="H151" s="330">
        <f ca="1">IF(作業員の選択!$C$29="","　　年",VLOOKUP(作業員の選択!$C$29,基本データ!$A$11:$AQ$50,43,FALSE))</f>
        <v>19</v>
      </c>
      <c r="I151" s="331"/>
      <c r="J151" s="394">
        <f ca="1">IF(作業員の選択!$C$29="","　歳",VLOOKUP(作業員の選択!$C$29,基本データ!$A$11:$AQ$50,42,FALSE))</f>
        <v>41</v>
      </c>
      <c r="K151" s="195" t="str">
        <f>IF(作業員の選択!$C$29="","",VLOOKUP(作業員の選択!$C$29,基本データ!$A$11:$AN$50,8,FALSE))</f>
        <v>同上</v>
      </c>
      <c r="L151" s="317" t="s">
        <v>43</v>
      </c>
      <c r="M151" s="318"/>
      <c r="N151" s="319">
        <f>IF(作業員の選択!$C$29="","",VLOOKUP(作業員の選択!$C$29,基本データ!$A$11:$AN$50,9,FALSE))</f>
        <v>0</v>
      </c>
      <c r="O151" s="320"/>
      <c r="P151" s="321">
        <f>IF(作業員の選択!$C$29="","",VLOOKUP(作業員の選択!$C$29,基本データ!$A$11:$AN$50,11,FALSE))</f>
        <v>117</v>
      </c>
      <c r="Q151" s="324" t="s">
        <v>68</v>
      </c>
      <c r="R151" s="466">
        <f>IF(作業員の選択!$C$29="","",VLOOKUP(作業員の選択!$C$29,基本データ!$A$11:$AN$50,12,FALSE))</f>
        <v>66</v>
      </c>
      <c r="S151" s="299"/>
      <c r="T151" s="494">
        <f>IF(作業員の選択!$C$29="","　　年",VLOOKUP(作業員の選択!$C$29,基本データ!$A$11:$AQ$50,33,FALSE))</f>
        <v>519</v>
      </c>
      <c r="U151" s="495"/>
      <c r="V151" s="290" t="str">
        <f>IF(作業員の選択!$C$29="","",VLOOKUP(作業員の選択!$C$29,基本データ!$A$11:$AN$50,17,FALSE))</f>
        <v>て</v>
      </c>
      <c r="W151" s="306"/>
      <c r="X151" s="290">
        <f>IF(作業員の選択!$C$29="","",VLOOKUP(作業員の選択!$C$29,基本データ!$A$11:$AN$50,23,FALSE))</f>
        <v>119</v>
      </c>
      <c r="Y151" s="301"/>
      <c r="Z151" s="301"/>
      <c r="AA151" s="291"/>
      <c r="AB151" s="290">
        <f>IF(作業員の選択!$C$29="","",VLOOKUP(作業員の選択!$C$29,基本データ!$A$11:$AN$50,29,FALSE))</f>
        <v>419</v>
      </c>
      <c r="AC151" s="291"/>
      <c r="AD151" s="307" t="s">
        <v>66</v>
      </c>
      <c r="AE151" s="308"/>
      <c r="AF151" s="283">
        <f>IF(作業員の選択!$C$19="","",VLOOKUP(作業員の選択!$C$19,基本データ!$A$11:$AN$50,25,FALSE))</f>
        <v>209</v>
      </c>
      <c r="AG151" s="283"/>
      <c r="AH151" s="263" t="str">
        <f>IF(作業員の選択!$C$29="","",IF(VLOOKUP(作業員の選択!$C$29,基本データ!$A$11:$AO$60,41,FALSE)="有","",IF(VLOOKUP(作業員の選択!$C$29,基本データ!$A$11:$AO$60,41,FALSE)="無","○","")))</f>
        <v/>
      </c>
    </row>
    <row r="152" spans="2:34" ht="9" customHeight="1">
      <c r="B152" s="138"/>
      <c r="C152" s="276"/>
      <c r="D152" s="277"/>
      <c r="E152" s="278"/>
      <c r="F152" s="137"/>
      <c r="G152" s="297"/>
      <c r="H152" s="332"/>
      <c r="I152" s="333"/>
      <c r="J152" s="336"/>
      <c r="K152" s="194"/>
      <c r="L152" s="170"/>
      <c r="M152" s="171"/>
      <c r="N152" s="175"/>
      <c r="O152" s="199"/>
      <c r="P152" s="322"/>
      <c r="Q152" s="325"/>
      <c r="R152" s="467"/>
      <c r="S152" s="137"/>
      <c r="T152" s="496"/>
      <c r="U152" s="497"/>
      <c r="V152" s="292">
        <f>IF(作業員の選択!$C$29="","",VLOOKUP(作業員の選択!$C$29,基本データ!$A$11:$AN$50,18,FALSE))</f>
        <v>19</v>
      </c>
      <c r="W152" s="293"/>
      <c r="X152" s="292">
        <f>IF(作業員の選択!$C$29="","",VLOOKUP(作業員の選択!$C$29,基本データ!$A$11:$AN$50,24,FALSE))</f>
        <v>169</v>
      </c>
      <c r="Y152" s="304"/>
      <c r="Z152" s="304"/>
      <c r="AA152" s="293"/>
      <c r="AB152" s="292">
        <f>IF(作業員の選択!$C$29="","",VLOOKUP(作業員の選択!$C$29,基本データ!$A$11:$AN$50,30,FALSE))</f>
        <v>469</v>
      </c>
      <c r="AC152" s="293"/>
      <c r="AD152" s="309"/>
      <c r="AE152" s="310"/>
      <c r="AF152" s="282">
        <f>IF(作業員の選択!$C$29="","",VLOOKUP(作業員の選択!$C$29,基本データ!$A$11:$AN$50,39,FALSE))</f>
        <v>0</v>
      </c>
      <c r="AG152" s="282">
        <f>IF(作業員の選択!$C$29="","",IF($AF$152="適用除外","－",VLOOKUP(作業員の選択!$C$29,基本データ!$A$11:$AN$50,40,FALSE)))</f>
        <v>1019</v>
      </c>
      <c r="AH152" s="264"/>
    </row>
    <row r="153" spans="2:34" ht="9" customHeight="1">
      <c r="B153" s="81"/>
      <c r="C153" s="279"/>
      <c r="D153" s="280"/>
      <c r="E153" s="281"/>
      <c r="F153" s="82"/>
      <c r="G153" s="300"/>
      <c r="H153" s="334"/>
      <c r="I153" s="335"/>
      <c r="J153" s="395"/>
      <c r="K153" s="185"/>
      <c r="L153" s="128"/>
      <c r="M153" s="129"/>
      <c r="N153" s="129"/>
      <c r="O153" s="130"/>
      <c r="P153" s="323"/>
      <c r="Q153" s="326"/>
      <c r="R153" s="468"/>
      <c r="S153" s="83"/>
      <c r="T153" s="498"/>
      <c r="U153" s="499"/>
      <c r="V153" s="285">
        <f>IF(作業員の選択!$C$29="","",VLOOKUP(作業員の選択!$C$29,基本データ!$A$11:$AN$50,19,FALSE))</f>
        <v>69</v>
      </c>
      <c r="W153" s="287"/>
      <c r="X153" s="285">
        <f>IF(作業員の選択!$C$29="","",VLOOKUP(作業員の選択!$C$29,基本データ!$A$11:$AN$50,25,FALSE))</f>
        <v>219</v>
      </c>
      <c r="Y153" s="286"/>
      <c r="Z153" s="286"/>
      <c r="AA153" s="287"/>
      <c r="AB153" s="294">
        <f>IF(作業員の選択!$C$29="","",VLOOKUP(作業員の選択!$C$29,基本データ!$A$11:$AN$50,31,FALSE))</f>
        <v>519</v>
      </c>
      <c r="AC153" s="295"/>
      <c r="AD153" s="311"/>
      <c r="AE153" s="312"/>
      <c r="AF153" s="283">
        <f>IF(作業員の選択!$C$19="","",VLOOKUP(作業員の選択!$C$19,基本データ!$A$11:$AN$50,25,FALSE))</f>
        <v>209</v>
      </c>
      <c r="AG153" s="283">
        <f>IF(作業員の選択!$C$19="","",VLOOKUP(作業員の選択!$C$19,基本データ!$A$11:$AN$50,25,FALSE))</f>
        <v>209</v>
      </c>
      <c r="AH153" s="265"/>
    </row>
    <row r="154" spans="2:34" ht="9" customHeight="1">
      <c r="B154" s="78"/>
      <c r="C154" s="267" t="str">
        <f>IF(作業員の選択!$C$30="","",VLOOKUP(作業員の選択!$C$30,基本データ!$A$11:$AN$50,2,FALSE))</f>
        <v>あおやぎ　じゅうろう</v>
      </c>
      <c r="D154" s="268"/>
      <c r="E154" s="269"/>
      <c r="F154" s="84"/>
      <c r="G154" s="296"/>
      <c r="H154" s="313">
        <f>IF(作業員の選択!$C$30="","　　年　月　日",VLOOKUP(作業員の選択!$C$30,基本データ!$A$11:$AQ$50,5,FALSE))</f>
        <v>37893</v>
      </c>
      <c r="I154" s="314"/>
      <c r="J154" s="357">
        <f>IF(作業員の選択!$C$30="","　　年　月　日",VLOOKUP(作業員の選択!$C$30,基本データ!$A$11:$AQ$50,4,FALSE))</f>
        <v>24957</v>
      </c>
      <c r="K154" s="181" t="str">
        <f>IF(作業員の選択!$C$30="","",VLOOKUP(作業員の選択!$C$30,基本データ!$A$11:$AN$50,6,FALSE))</f>
        <v>長岡市小国町2-10</v>
      </c>
      <c r="L154" s="360" t="s">
        <v>43</v>
      </c>
      <c r="M154" s="361"/>
      <c r="N154" s="383" t="str">
        <f>IF(作業員の選択!$C$30="","",VLOOKUP(作業員の選択!$C$30,基本データ!$A$11:$AN$50,7,FALSE))</f>
        <v>0258-11-0020</v>
      </c>
      <c r="O154" s="493"/>
      <c r="P154" s="342">
        <f>IF(作業員の選択!$C$30="","",VLOOKUP(作業員の選択!$C$30,基本データ!$A$11:$AN$50,10,FALSE))</f>
        <v>44596</v>
      </c>
      <c r="Q154" s="343"/>
      <c r="R154" s="344"/>
      <c r="S154" s="80"/>
      <c r="T154" s="351">
        <f>IF(作業員の選択!$C$30="","　　年　月　日",VLOOKUP(作業員の選択!$C$30,基本データ!$A$11:$AQ$50,32,FALSE))</f>
        <v>44640</v>
      </c>
      <c r="U154" s="352"/>
      <c r="V154" s="288" t="str">
        <f>IF(作業員の選択!$C$30="","",VLOOKUP(作業員の選択!$C$30,基本データ!$A$11:$AN$50,14,FALSE))</f>
        <v>低圧電気取扱業務</v>
      </c>
      <c r="W154" s="381"/>
      <c r="X154" s="288" t="str">
        <f>IF(作業員の選択!$C$30="","",VLOOKUP(作業員の選択!$C$30,基本データ!$A$11:$AN$50,20,FALSE))</f>
        <v>小型移動式クレーン(5t未満)</v>
      </c>
      <c r="Y154" s="382"/>
      <c r="Z154" s="382"/>
      <c r="AA154" s="289"/>
      <c r="AB154" s="288" t="str">
        <f>IF(作業員の選択!$C$30="","",VLOOKUP(作業員の選択!$C$30,基本データ!$A$11:$AN$50,26,FALSE))</f>
        <v>第1種電気工事士</v>
      </c>
      <c r="AC154" s="289"/>
      <c r="AD154" s="313" t="s">
        <v>66</v>
      </c>
      <c r="AE154" s="314"/>
      <c r="AF154" s="282" t="str">
        <f>IF(作業員の選択!$C$30="","",VLOOKUP(作業員の選択!$C$30,基本データ!$A$11:$AN$50,35,FALSE))</f>
        <v>協会けんぽ</v>
      </c>
      <c r="AG154" s="282">
        <f>IF(作業員の選択!$C$30="","",VLOOKUP(作業員の選択!$C$30,基本データ!$A$11:$AN$50,36,FALSE))</f>
        <v>20</v>
      </c>
      <c r="AH154" s="263" t="str">
        <f>IF(作業員の選択!$C$30="","",IF(VLOOKUP(作業員の選択!$C$30,基本データ!$A$11:$AO$60,41,FALSE)="有","○",IF(VLOOKUP(作業員の選択!$C$30,基本データ!$A$11:$AO$60,41,FALSE)="","","")))</f>
        <v>○</v>
      </c>
    </row>
    <row r="155" spans="2:34" ht="9" customHeight="1">
      <c r="B155" s="139"/>
      <c r="C155" s="270"/>
      <c r="D155" s="271"/>
      <c r="E155" s="272"/>
      <c r="F155" s="148"/>
      <c r="G155" s="297"/>
      <c r="H155" s="309"/>
      <c r="I155" s="310"/>
      <c r="J155" s="358"/>
      <c r="K155" s="194"/>
      <c r="L155" s="170"/>
      <c r="M155" s="171"/>
      <c r="N155" s="172"/>
      <c r="O155" s="198"/>
      <c r="P155" s="345"/>
      <c r="Q155" s="346"/>
      <c r="R155" s="347"/>
      <c r="S155" s="145"/>
      <c r="T155" s="353"/>
      <c r="U155" s="354"/>
      <c r="V155" s="290" t="str">
        <f>IF(作業員の選択!$C$30="","",VLOOKUP(作業員の選択!$C$30,基本データ!$A$11:$AN$50,15,FALSE))</f>
        <v>職長訓練</v>
      </c>
      <c r="W155" s="306"/>
      <c r="X155" s="290" t="str">
        <f>IF(作業員の選択!$C$30="","",VLOOKUP(作業員の選択!$C$30,基本データ!$A$11:$AN$50,21,FALSE))</f>
        <v>玉掛作業者(1t以上)</v>
      </c>
      <c r="Y155" s="301"/>
      <c r="Z155" s="301"/>
      <c r="AA155" s="291"/>
      <c r="AB155" s="290" t="str">
        <f>IF(作業員の選択!$C$30="","",VLOOKUP(作業員の選択!$C$30,基本データ!$A$11:$AN$50,27,FALSE))</f>
        <v>2級電気施工管理</v>
      </c>
      <c r="AC155" s="291"/>
      <c r="AD155" s="309"/>
      <c r="AE155" s="310"/>
      <c r="AF155" s="283">
        <f>IF(作業員の選択!$C$20="","",VLOOKUP(作業員の選択!$C$20,基本データ!$A$11:$AN$50,25,FALSE))</f>
        <v>210</v>
      </c>
      <c r="AG155" s="283">
        <f>IF(作業員の選択!$C$20="","",VLOOKUP(作業員の選択!$C$20,基本データ!$A$11:$AN$50,25,FALSE))</f>
        <v>210</v>
      </c>
      <c r="AH155" s="264"/>
    </row>
    <row r="156" spans="2:34" ht="9" customHeight="1">
      <c r="B156" s="298">
        <v>20</v>
      </c>
      <c r="C156" s="273" t="str">
        <f>IF(作業員の選択!$C$30="","",VLOOKUP(作業員の選択!$C$30,基本データ!$A$11:$AN$50,1,FALSE))</f>
        <v>青柳　十郎</v>
      </c>
      <c r="D156" s="274"/>
      <c r="E156" s="275"/>
      <c r="F156" s="299" t="str">
        <f>IF(作業員の選択!$C$30="","",VLOOKUP(作業員の選択!$C$30,基本データ!$A$11:$AN$50,3,FALSE))</f>
        <v>電工</v>
      </c>
      <c r="G156" s="297"/>
      <c r="H156" s="315"/>
      <c r="I156" s="316"/>
      <c r="J156" s="359"/>
      <c r="K156" s="183"/>
      <c r="L156" s="125"/>
      <c r="M156" s="126"/>
      <c r="N156" s="126"/>
      <c r="O156" s="127"/>
      <c r="P156" s="348"/>
      <c r="Q156" s="349"/>
      <c r="R156" s="350"/>
      <c r="S156" s="299" t="str">
        <f>IF(作業員の選択!$C$30="","",VLOOKUP(作業員の選択!$C$30,基本データ!$A$11:$AN$50,13,FALSE))</f>
        <v>O</v>
      </c>
      <c r="T156" s="355"/>
      <c r="U156" s="356"/>
      <c r="V156" s="290" t="str">
        <f>IF(作業員の選択!$C$30="","",VLOOKUP(作業員の選択!$C$30,基本データ!$A$11:$AN$50,16,FALSE))</f>
        <v>研削といし</v>
      </c>
      <c r="W156" s="306"/>
      <c r="X156" s="290" t="str">
        <f>IF(作業員の選択!$C$30="","",VLOOKUP(作業員の選択!$C$30,基本データ!$A$11:$AN$50,22,FALSE))</f>
        <v>高所作業車(10m以上)</v>
      </c>
      <c r="Y156" s="301"/>
      <c r="Z156" s="301"/>
      <c r="AA156" s="291"/>
      <c r="AB156" s="290" t="str">
        <f>IF(作業員の選択!$C$30="","",VLOOKUP(作業員の選択!$C$30,基本データ!$A$11:$AN$50,28,FALSE))</f>
        <v>大型自動車</v>
      </c>
      <c r="AC156" s="291"/>
      <c r="AD156" s="315"/>
      <c r="AE156" s="316"/>
      <c r="AF156" s="282" t="str">
        <f>IF(作業員の選択!$C$30="","",VLOOKUP(作業員の選択!$C$30,基本データ!$A$11:$AN$50,37,FALSE))</f>
        <v>国民年金</v>
      </c>
      <c r="AG156" s="282" t="s">
        <v>399</v>
      </c>
      <c r="AH156" s="265"/>
    </row>
    <row r="157" spans="2:34" ht="9" customHeight="1">
      <c r="B157" s="298"/>
      <c r="C157" s="276"/>
      <c r="D157" s="277"/>
      <c r="E157" s="278"/>
      <c r="F157" s="299"/>
      <c r="G157" s="297"/>
      <c r="H157" s="330">
        <f ca="1">IF(作業員の選択!$C$30="","　　年",VLOOKUP(作業員の選択!$C$30,基本データ!$A$11:$AQ$50,43,FALSE))</f>
        <v>21</v>
      </c>
      <c r="I157" s="331"/>
      <c r="J157" s="394">
        <f ca="1">IF(作業員の選択!$C$30="","　歳",VLOOKUP(作業員の選択!$C$30,基本データ!$A$11:$AQ$50,42,FALSE))</f>
        <v>53</v>
      </c>
      <c r="K157" s="195" t="str">
        <f>IF(作業員の選択!$C$30="","",VLOOKUP(作業員の選択!$C$30,基本データ!$A$11:$AN$50,8,FALSE))</f>
        <v>同上</v>
      </c>
      <c r="L157" s="317" t="s">
        <v>43</v>
      </c>
      <c r="M157" s="318"/>
      <c r="N157" s="319">
        <f>IF(作業員の選択!$C$30="","",VLOOKUP(作業員の選択!$C$30,基本データ!$A$11:$AN$50,9,FALSE))</f>
        <v>0</v>
      </c>
      <c r="O157" s="320"/>
      <c r="P157" s="321">
        <f>IF(作業員の選択!$C$30="","",VLOOKUP(作業員の選択!$C$30,基本データ!$A$11:$AN$50,11,FALSE))</f>
        <v>101</v>
      </c>
      <c r="Q157" s="324" t="s">
        <v>68</v>
      </c>
      <c r="R157" s="466">
        <f>IF(作業員の選択!$C$30="","",VLOOKUP(作業員の選択!$C$30,基本データ!$A$11:$AN$50,12,FALSE))</f>
        <v>66</v>
      </c>
      <c r="S157" s="299"/>
      <c r="T157" s="494">
        <f>IF(作業員の選択!$C$30="","　　年",VLOOKUP(作業員の選択!$C$30,基本データ!$A$11:$AQ$50,33,FALSE))</f>
        <v>520</v>
      </c>
      <c r="U157" s="495"/>
      <c r="V157" s="290" t="str">
        <f>IF(作業員の選択!$C$30="","",VLOOKUP(作業員の選択!$C$30,基本データ!$A$11:$AN$50,17,FALSE))</f>
        <v>と</v>
      </c>
      <c r="W157" s="306"/>
      <c r="X157" s="290" t="str">
        <f>IF(作業員の選択!$C$30="","",VLOOKUP(作業員の選択!$C$30,基本データ!$A$11:$AN$50,23,FALSE))</f>
        <v>光接続技術講習</v>
      </c>
      <c r="Y157" s="301"/>
      <c r="Z157" s="301"/>
      <c r="AA157" s="291"/>
      <c r="AB157" s="290">
        <f>IF(作業員の選択!$C$30="","",VLOOKUP(作業員の選択!$C$30,基本データ!$A$11:$AN$50,29,FALSE))</f>
        <v>420</v>
      </c>
      <c r="AC157" s="291"/>
      <c r="AD157" s="307" t="s">
        <v>66</v>
      </c>
      <c r="AE157" s="308"/>
      <c r="AF157" s="283">
        <f>IF(作業員の選択!$C$20="","",VLOOKUP(作業員の選択!$C$20,基本データ!$A$11:$AN$50,25,FALSE))</f>
        <v>210</v>
      </c>
      <c r="AG157" s="283"/>
      <c r="AH157" s="263" t="str">
        <f>IF(作業員の選択!$C$30="","",IF(VLOOKUP(作業員の選択!$C$30,基本データ!$A$11:$AO$60,41,FALSE)="有","",IF(VLOOKUP(作業員の選択!$C$30,基本データ!$A$11:$AO$60,41,FALSE)="無","○","")))</f>
        <v/>
      </c>
    </row>
    <row r="158" spans="2:34" ht="9" customHeight="1">
      <c r="B158" s="138"/>
      <c r="C158" s="276"/>
      <c r="D158" s="277"/>
      <c r="E158" s="278"/>
      <c r="F158" s="137"/>
      <c r="G158" s="297"/>
      <c r="H158" s="332"/>
      <c r="I158" s="333"/>
      <c r="J158" s="336"/>
      <c r="K158" s="194"/>
      <c r="L158" s="170"/>
      <c r="M158" s="171"/>
      <c r="N158" s="175"/>
      <c r="O158" s="199"/>
      <c r="P158" s="322"/>
      <c r="Q158" s="325"/>
      <c r="R158" s="467"/>
      <c r="S158" s="137"/>
      <c r="T158" s="496"/>
      <c r="U158" s="497"/>
      <c r="V158" s="292">
        <f>IF(作業員の選択!$C$30="","",VLOOKUP(作業員の選択!$C$30,基本データ!$A$11:$AN$50,18,FALSE))</f>
        <v>20</v>
      </c>
      <c r="W158" s="293"/>
      <c r="X158" s="292">
        <f>IF(作業員の選択!$C$30="","",VLOOKUP(作業員の選択!$C$30,基本データ!$A$11:$AN$50,24,FALSE))</f>
        <v>170</v>
      </c>
      <c r="Y158" s="304"/>
      <c r="Z158" s="304"/>
      <c r="AA158" s="293"/>
      <c r="AB158" s="292">
        <f>IF(作業員の選択!$C$30="","",VLOOKUP(作業員の選択!$C$30,基本データ!$A$11:$AN$50,30,FALSE))</f>
        <v>470</v>
      </c>
      <c r="AC158" s="293"/>
      <c r="AD158" s="309"/>
      <c r="AE158" s="310"/>
      <c r="AF158" s="282">
        <f>IF(作業員の選択!$C$30="","",VLOOKUP(作業員の選択!$C$30,基本データ!$A$11:$AN$50,39,FALSE))</f>
        <v>0</v>
      </c>
      <c r="AG158" s="282">
        <f>IF(作業員の選択!$C$30="","",IF($AF$158="適用除外","－",VLOOKUP(作業員の選択!$C$30,基本データ!$A$11:$AN$50,40,FALSE)))</f>
        <v>1020</v>
      </c>
      <c r="AH158" s="264"/>
    </row>
    <row r="159" spans="2:34" ht="9" customHeight="1">
      <c r="B159" s="81"/>
      <c r="C159" s="279"/>
      <c r="D159" s="280"/>
      <c r="E159" s="281"/>
      <c r="F159" s="82"/>
      <c r="G159" s="300"/>
      <c r="H159" s="334"/>
      <c r="I159" s="335"/>
      <c r="J159" s="395"/>
      <c r="K159" s="185"/>
      <c r="L159" s="128"/>
      <c r="M159" s="129"/>
      <c r="N159" s="129"/>
      <c r="O159" s="130"/>
      <c r="P159" s="323"/>
      <c r="Q159" s="326"/>
      <c r="R159" s="468"/>
      <c r="S159" s="83"/>
      <c r="T159" s="498"/>
      <c r="U159" s="499"/>
      <c r="V159" s="285">
        <f>IF(作業員の選択!$C$30="","",VLOOKUP(作業員の選択!$C$30,基本データ!$A$11:$AN$50,19,FALSE))</f>
        <v>70</v>
      </c>
      <c r="W159" s="287"/>
      <c r="X159" s="285">
        <f>IF(作業員の選択!$C$30="","",VLOOKUP(作業員の選択!$C$30,基本データ!$A$11:$AN$50,25,FALSE))</f>
        <v>220</v>
      </c>
      <c r="Y159" s="286"/>
      <c r="Z159" s="286"/>
      <c r="AA159" s="287"/>
      <c r="AB159" s="294">
        <f>IF(作業員の選択!$C$30="","",VLOOKUP(作業員の選択!$C$30,基本データ!$A$11:$AN$50,31,FALSE))</f>
        <v>520</v>
      </c>
      <c r="AC159" s="295"/>
      <c r="AD159" s="311"/>
      <c r="AE159" s="312"/>
      <c r="AF159" s="283">
        <f>IF(作業員の選択!$C$20="","",VLOOKUP(作業員の選択!$C$20,基本データ!$A$11:$AN$50,25,FALSE))</f>
        <v>210</v>
      </c>
      <c r="AG159" s="283">
        <f>IF(作業員の選択!$C$20="","",VLOOKUP(作業員の選択!$C$20,基本データ!$A$11:$AN$50,25,FALSE))</f>
        <v>210</v>
      </c>
      <c r="AH159" s="265"/>
    </row>
    <row r="160" spans="2:34">
      <c r="B160" s="133" t="s">
        <v>69</v>
      </c>
      <c r="C160" s="133" t="s">
        <v>70</v>
      </c>
      <c r="D160" s="87"/>
      <c r="E160" s="87"/>
      <c r="F160" s="87"/>
      <c r="G160" s="87"/>
      <c r="H160" s="87"/>
      <c r="I160" s="87"/>
      <c r="J160" s="87"/>
      <c r="K160" s="87"/>
      <c r="L160" s="87"/>
      <c r="M160" s="87"/>
      <c r="N160" s="87"/>
      <c r="O160" s="87"/>
      <c r="P160" s="87"/>
      <c r="Q160" s="87"/>
      <c r="R160" s="133" t="s">
        <v>71</v>
      </c>
      <c r="S160" s="87"/>
      <c r="T160" s="87"/>
      <c r="U160" s="87"/>
      <c r="V160" s="87"/>
      <c r="W160" s="87"/>
      <c r="X160" s="87"/>
      <c r="Y160" s="87"/>
      <c r="Z160" s="87"/>
      <c r="AA160" s="87"/>
      <c r="AB160" s="87"/>
      <c r="AC160" s="87"/>
      <c r="AD160" s="87"/>
      <c r="AE160" s="87"/>
    </row>
    <row r="161" spans="1:31">
      <c r="B161" s="87"/>
      <c r="C161" s="133" t="s">
        <v>72</v>
      </c>
      <c r="D161" s="87"/>
      <c r="E161" s="87"/>
      <c r="F161" s="87"/>
      <c r="G161" s="87"/>
      <c r="H161" s="87"/>
      <c r="I161" s="87"/>
      <c r="J161" s="87"/>
      <c r="K161" s="87"/>
      <c r="L161" s="87"/>
      <c r="M161" s="87"/>
      <c r="N161" s="87"/>
      <c r="O161" s="87"/>
      <c r="P161" s="87"/>
      <c r="Q161" s="87"/>
      <c r="R161" s="133" t="s">
        <v>73</v>
      </c>
      <c r="S161" s="87"/>
      <c r="T161" s="87"/>
      <c r="U161" s="87"/>
      <c r="V161" s="87"/>
      <c r="W161" s="87"/>
      <c r="X161" s="87"/>
      <c r="Y161" s="87"/>
      <c r="Z161" s="87"/>
      <c r="AA161" s="87"/>
      <c r="AB161" s="87"/>
      <c r="AC161" s="87"/>
      <c r="AD161" s="87"/>
      <c r="AE161" s="87"/>
    </row>
    <row r="162" spans="1:31">
      <c r="B162" s="87"/>
      <c r="C162" s="133" t="s">
        <v>74</v>
      </c>
      <c r="D162" s="87"/>
      <c r="E162" s="87"/>
      <c r="F162" s="87"/>
      <c r="G162" s="87"/>
      <c r="H162" s="87"/>
      <c r="I162" s="87"/>
      <c r="J162" s="87"/>
      <c r="K162" s="87"/>
      <c r="L162" s="87"/>
      <c r="M162" s="87"/>
      <c r="N162" s="87"/>
      <c r="O162" s="87"/>
      <c r="P162" s="87"/>
      <c r="Q162" s="87"/>
      <c r="R162" s="133" t="s">
        <v>75</v>
      </c>
      <c r="S162" s="87"/>
      <c r="T162" s="87"/>
      <c r="U162" s="87"/>
      <c r="V162" s="87"/>
      <c r="W162" s="87"/>
      <c r="X162" s="87"/>
      <c r="Y162" s="87"/>
      <c r="Z162" s="87"/>
      <c r="AA162" s="87"/>
      <c r="AB162" s="87"/>
      <c r="AC162" s="87"/>
      <c r="AD162" s="87"/>
      <c r="AE162" s="87"/>
    </row>
    <row r="163" spans="1:31">
      <c r="B163" s="87"/>
      <c r="C163" s="88" t="s">
        <v>76</v>
      </c>
      <c r="D163" s="66"/>
      <c r="E163" s="66"/>
      <c r="F163" s="66"/>
      <c r="G163" s="66"/>
      <c r="H163" s="66"/>
      <c r="I163" s="66"/>
      <c r="J163" s="66"/>
      <c r="K163" s="66"/>
      <c r="L163" s="66"/>
      <c r="M163" s="66"/>
      <c r="N163" s="66"/>
      <c r="O163" s="87"/>
      <c r="P163" s="87"/>
      <c r="Q163" s="87"/>
      <c r="R163" s="133" t="s">
        <v>382</v>
      </c>
      <c r="S163" s="87"/>
      <c r="T163" s="87"/>
      <c r="U163" s="87"/>
      <c r="V163" s="87"/>
      <c r="W163" s="87"/>
      <c r="X163" s="87"/>
      <c r="Y163" s="87"/>
      <c r="Z163" s="87"/>
      <c r="AA163" s="87"/>
      <c r="AB163" s="87"/>
      <c r="AC163" s="87"/>
      <c r="AD163" s="87"/>
      <c r="AE163" s="87"/>
    </row>
    <row r="164" spans="1:31">
      <c r="B164" s="87"/>
      <c r="C164" s="88"/>
      <c r="D164" s="66"/>
      <c r="E164" s="66"/>
      <c r="F164" s="66"/>
      <c r="G164" s="66"/>
      <c r="H164" s="66"/>
      <c r="I164" s="66"/>
      <c r="J164" s="66"/>
      <c r="K164" s="66"/>
      <c r="L164" s="66"/>
      <c r="M164" s="66"/>
      <c r="N164" s="66"/>
      <c r="O164" s="87"/>
      <c r="P164" s="87"/>
      <c r="Q164" s="87"/>
      <c r="R164" s="133" t="s">
        <v>383</v>
      </c>
      <c r="S164" s="87"/>
      <c r="T164" s="87"/>
      <c r="U164" s="87"/>
      <c r="V164" s="87"/>
      <c r="W164" s="87"/>
      <c r="X164" s="87"/>
      <c r="Y164" s="87"/>
      <c r="Z164" s="87"/>
      <c r="AA164" s="87"/>
      <c r="AB164" s="87"/>
      <c r="AC164" s="87"/>
      <c r="AD164" s="87"/>
      <c r="AE164" s="87"/>
    </row>
    <row r="165" spans="1:31">
      <c r="B165" s="87"/>
      <c r="C165" s="88"/>
      <c r="D165" s="66"/>
      <c r="E165" s="66"/>
      <c r="F165" s="66"/>
      <c r="G165" s="66"/>
      <c r="H165" s="66"/>
      <c r="I165" s="66"/>
      <c r="J165" s="66"/>
      <c r="K165" s="66"/>
      <c r="L165" s="66"/>
      <c r="M165" s="66"/>
      <c r="N165" s="66"/>
      <c r="O165" s="87"/>
      <c r="P165" s="87"/>
      <c r="Q165" s="87"/>
      <c r="R165" s="133" t="s">
        <v>384</v>
      </c>
      <c r="S165" s="87"/>
      <c r="T165" s="87"/>
      <c r="U165" s="87"/>
      <c r="V165" s="87"/>
      <c r="W165" s="87"/>
      <c r="X165" s="87"/>
      <c r="Y165" s="87"/>
      <c r="Z165" s="87"/>
      <c r="AA165" s="87"/>
      <c r="AB165" s="87"/>
      <c r="AC165" s="87"/>
      <c r="AD165" s="87"/>
      <c r="AE165" s="87"/>
    </row>
    <row r="166" spans="1:31">
      <c r="B166" s="87"/>
      <c r="C166" s="88"/>
      <c r="D166" s="66"/>
      <c r="E166" s="66"/>
      <c r="F166" s="66"/>
      <c r="G166" s="66"/>
      <c r="H166" s="66"/>
      <c r="I166" s="66"/>
      <c r="J166" s="66"/>
      <c r="K166" s="66"/>
      <c r="L166" s="66"/>
      <c r="M166" s="66"/>
      <c r="N166" s="66"/>
      <c r="O166" s="87"/>
      <c r="P166" s="87"/>
      <c r="Q166" s="87"/>
      <c r="R166" s="133" t="s">
        <v>385</v>
      </c>
      <c r="S166" s="87"/>
      <c r="T166" s="87"/>
      <c r="U166" s="87"/>
      <c r="V166" s="87"/>
      <c r="W166" s="87"/>
      <c r="X166" s="87"/>
      <c r="Y166" s="87"/>
      <c r="Z166" s="87"/>
      <c r="AA166" s="87"/>
      <c r="AB166" s="87"/>
      <c r="AC166" s="87"/>
      <c r="AD166" s="87"/>
      <c r="AE166" s="87"/>
    </row>
    <row r="167" spans="1:31">
      <c r="B167" s="87"/>
      <c r="C167" s="88"/>
      <c r="D167" s="66"/>
      <c r="E167" s="66"/>
      <c r="F167" s="66"/>
      <c r="G167" s="66"/>
      <c r="H167" s="66"/>
      <c r="I167" s="66"/>
      <c r="J167" s="66"/>
      <c r="K167" s="66"/>
      <c r="L167" s="66"/>
      <c r="M167" s="66"/>
      <c r="N167" s="66"/>
      <c r="O167" s="87"/>
      <c r="P167" s="87"/>
      <c r="Q167" s="87"/>
      <c r="R167" s="133" t="s">
        <v>386</v>
      </c>
      <c r="S167" s="87"/>
      <c r="T167" s="87"/>
      <c r="U167" s="87"/>
      <c r="V167" s="87"/>
      <c r="W167" s="87"/>
      <c r="X167" s="87"/>
      <c r="Y167" s="87"/>
      <c r="Z167" s="87"/>
      <c r="AA167" s="87"/>
      <c r="AB167" s="87"/>
      <c r="AC167" s="87"/>
      <c r="AD167" s="87"/>
      <c r="AE167" s="87"/>
    </row>
    <row r="168" spans="1:31">
      <c r="B168" s="87"/>
      <c r="C168" s="88"/>
      <c r="D168" s="66"/>
      <c r="E168" s="66"/>
      <c r="F168" s="66"/>
      <c r="G168" s="66"/>
      <c r="H168" s="66"/>
      <c r="I168" s="66"/>
      <c r="J168" s="66"/>
      <c r="K168" s="66"/>
      <c r="L168" s="66"/>
      <c r="M168" s="66"/>
      <c r="N168" s="66"/>
      <c r="O168" s="87"/>
      <c r="P168" s="87"/>
      <c r="Q168" s="87"/>
      <c r="R168" s="133" t="s">
        <v>387</v>
      </c>
      <c r="S168" s="87"/>
      <c r="T168" s="87"/>
      <c r="U168" s="87"/>
      <c r="V168" s="87"/>
      <c r="W168" s="87"/>
      <c r="X168" s="87"/>
      <c r="Y168" s="87"/>
      <c r="Z168" s="87"/>
      <c r="AA168" s="87"/>
      <c r="AB168" s="87"/>
      <c r="AC168" s="87"/>
      <c r="AD168" s="87"/>
      <c r="AE168" s="87"/>
    </row>
    <row r="169" spans="1:31">
      <c r="B169" s="87"/>
      <c r="C169" s="88"/>
      <c r="D169" s="66"/>
      <c r="E169" s="66"/>
      <c r="F169" s="66"/>
      <c r="G169" s="66"/>
      <c r="H169" s="66"/>
      <c r="I169" s="66"/>
      <c r="J169" s="66"/>
      <c r="K169" s="66"/>
      <c r="L169" s="66"/>
      <c r="M169" s="66"/>
      <c r="N169" s="66"/>
      <c r="O169" s="87"/>
      <c r="P169" s="87"/>
      <c r="Q169" s="87"/>
      <c r="R169" s="133" t="s">
        <v>388</v>
      </c>
      <c r="S169" s="87"/>
      <c r="T169" s="87"/>
      <c r="U169" s="87"/>
      <c r="V169" s="87"/>
      <c r="W169" s="87"/>
      <c r="X169" s="87"/>
      <c r="Y169" s="87"/>
      <c r="Z169" s="87"/>
      <c r="AA169" s="87"/>
      <c r="AB169" s="87"/>
      <c r="AC169" s="87"/>
      <c r="AD169" s="87"/>
      <c r="AE169" s="87"/>
    </row>
    <row r="170" spans="1:31">
      <c r="B170" s="87"/>
      <c r="C170" s="66"/>
      <c r="D170" s="66"/>
      <c r="E170" s="66"/>
      <c r="F170" s="66"/>
      <c r="G170" s="66"/>
      <c r="H170" s="66"/>
      <c r="I170" s="66"/>
      <c r="J170" s="66"/>
      <c r="K170" s="66"/>
      <c r="L170" s="66"/>
      <c r="M170" s="66"/>
      <c r="N170" s="66"/>
      <c r="O170" s="87"/>
      <c r="P170" s="87"/>
      <c r="Q170" s="87"/>
      <c r="R170" s="133" t="s">
        <v>389</v>
      </c>
      <c r="S170" s="87"/>
      <c r="T170" s="87"/>
      <c r="U170" s="87"/>
      <c r="V170" s="87"/>
      <c r="W170" s="87"/>
      <c r="X170" s="87"/>
      <c r="Y170" s="87"/>
      <c r="Z170" s="87"/>
      <c r="AA170" s="87"/>
      <c r="AB170" s="87"/>
      <c r="AC170" s="87"/>
      <c r="AD170" s="87"/>
      <c r="AE170" s="87"/>
    </row>
    <row r="171" spans="1:31">
      <c r="B171" s="87"/>
      <c r="C171" s="88"/>
      <c r="D171" s="66"/>
      <c r="E171" s="66"/>
      <c r="F171" s="66"/>
      <c r="G171" s="66"/>
      <c r="H171" s="66"/>
      <c r="I171" s="66"/>
      <c r="J171" s="66"/>
      <c r="K171" s="66"/>
      <c r="L171" s="66"/>
      <c r="M171" s="66"/>
      <c r="N171" s="66"/>
      <c r="O171" s="87"/>
      <c r="P171" s="87"/>
      <c r="Q171" s="87"/>
      <c r="R171" s="87"/>
      <c r="S171" s="87"/>
      <c r="T171" s="87"/>
      <c r="U171" s="87"/>
      <c r="V171" s="87"/>
      <c r="W171" s="87"/>
      <c r="X171" s="87"/>
      <c r="Y171" s="87"/>
      <c r="Z171" s="87"/>
      <c r="AA171" s="87"/>
      <c r="AB171" s="87"/>
      <c r="AC171" s="87"/>
      <c r="AD171" s="87"/>
      <c r="AE171" s="87"/>
    </row>
    <row r="172" spans="1:31">
      <c r="B172" s="87"/>
      <c r="C172" s="66"/>
      <c r="D172" s="66"/>
      <c r="E172" s="66"/>
      <c r="F172" s="66"/>
      <c r="G172" s="66"/>
      <c r="H172" s="66"/>
      <c r="I172" s="66"/>
      <c r="J172" s="66"/>
      <c r="K172" s="66"/>
      <c r="L172" s="66"/>
      <c r="M172" s="66"/>
      <c r="N172" s="66"/>
      <c r="O172" s="87"/>
      <c r="P172" s="87"/>
      <c r="Q172" s="87"/>
      <c r="R172" s="87"/>
      <c r="S172" s="87"/>
      <c r="T172" s="87"/>
      <c r="U172" s="87"/>
      <c r="V172" s="87"/>
      <c r="W172" s="87"/>
      <c r="X172" s="87"/>
      <c r="Y172" s="87"/>
      <c r="Z172" s="87"/>
      <c r="AA172" s="87"/>
      <c r="AB172" s="87"/>
      <c r="AC172" s="87"/>
      <c r="AD172" s="87"/>
      <c r="AE172" s="87"/>
    </row>
    <row r="173" spans="1:31" ht="18.75" customHeight="1">
      <c r="B173" s="87"/>
      <c r="C173" s="66"/>
      <c r="D173" s="66"/>
      <c r="E173" s="66"/>
      <c r="F173" s="66"/>
      <c r="G173" s="66"/>
      <c r="H173" s="66"/>
      <c r="I173" s="66"/>
      <c r="J173" s="66"/>
      <c r="K173" s="66"/>
      <c r="L173" s="66"/>
      <c r="M173" s="66"/>
      <c r="N173" s="66"/>
      <c r="O173" s="87"/>
      <c r="P173" s="87"/>
      <c r="Q173" s="87"/>
      <c r="R173" s="87"/>
      <c r="S173" s="87"/>
      <c r="T173" s="87"/>
      <c r="U173" s="87"/>
      <c r="V173" s="87"/>
      <c r="W173" s="87"/>
      <c r="X173" s="87"/>
      <c r="Y173" s="87"/>
      <c r="Z173" s="87"/>
      <c r="AA173" s="87"/>
      <c r="AB173" s="87"/>
      <c r="AC173" s="87"/>
      <c r="AD173" s="87"/>
      <c r="AE173" s="87"/>
    </row>
    <row r="174" spans="1:31" ht="13.5" customHeight="1">
      <c r="A174" s="362" t="s">
        <v>24</v>
      </c>
      <c r="B174" s="363"/>
      <c r="C174" s="363"/>
      <c r="D174" s="364"/>
      <c r="E174" s="56"/>
      <c r="F174" s="56"/>
      <c r="G174" s="56"/>
      <c r="I174" s="57"/>
      <c r="J174" s="365" t="s">
        <v>26</v>
      </c>
      <c r="K174" s="366"/>
      <c r="L174" s="366"/>
      <c r="M174" s="366"/>
      <c r="N174" s="366"/>
      <c r="O174" s="57"/>
      <c r="P174" s="57"/>
      <c r="Q174" s="57"/>
      <c r="R174" s="56"/>
      <c r="S174" s="56"/>
      <c r="T174" s="56"/>
      <c r="U174" s="56"/>
      <c r="V174" s="56"/>
      <c r="W174" s="56"/>
      <c r="X174" s="56"/>
      <c r="Y174" s="56"/>
      <c r="Z174" s="56"/>
      <c r="AA174" s="56"/>
      <c r="AB174" s="56"/>
      <c r="AC174" s="56"/>
      <c r="AD174" s="56"/>
      <c r="AE174" s="56"/>
    </row>
    <row r="175" spans="1:31" ht="13.5" customHeight="1">
      <c r="A175" s="201"/>
      <c r="B175" s="56"/>
      <c r="C175" s="56"/>
      <c r="D175" s="56"/>
      <c r="E175" s="56"/>
      <c r="F175" s="56"/>
      <c r="G175" s="56"/>
      <c r="H175" s="57"/>
      <c r="I175" s="57"/>
      <c r="J175" s="366"/>
      <c r="K175" s="366"/>
      <c r="L175" s="366"/>
      <c r="M175" s="366"/>
      <c r="N175" s="366"/>
      <c r="O175" s="57"/>
      <c r="P175" s="57"/>
      <c r="Q175" s="57"/>
      <c r="R175" s="56"/>
      <c r="S175" s="56"/>
      <c r="T175" s="56"/>
      <c r="U175" s="56"/>
      <c r="V175" s="56"/>
      <c r="W175" s="56"/>
      <c r="X175" s="56"/>
      <c r="Y175" s="367" t="s">
        <v>27</v>
      </c>
      <c r="Z175" s="368"/>
      <c r="AA175" s="160"/>
      <c r="AB175" s="161"/>
      <c r="AC175" s="58"/>
      <c r="AD175" s="58"/>
      <c r="AE175" s="59"/>
    </row>
    <row r="176" spans="1:31" ht="13.5" customHeight="1">
      <c r="B176" s="56"/>
      <c r="C176" s="56"/>
      <c r="D176" s="369" t="str">
        <f>作業員の選択!$G$13</f>
        <v>越路中学校電気設備工事</v>
      </c>
      <c r="E176" s="370"/>
      <c r="F176" s="370"/>
      <c r="G176" s="370"/>
      <c r="H176" s="370"/>
      <c r="I176" s="370"/>
      <c r="J176" s="134" t="s">
        <v>416</v>
      </c>
      <c r="K176" s="372">
        <f ca="1">IF(作業員の選択!$G$17="",TODAY(),作業員の選択!$G$17)</f>
        <v>44562</v>
      </c>
      <c r="L176" s="372"/>
      <c r="M176" s="372"/>
      <c r="N176" s="56" t="s">
        <v>417</v>
      </c>
      <c r="O176" s="56"/>
      <c r="P176" s="56"/>
      <c r="Q176" s="56"/>
      <c r="R176" s="56"/>
      <c r="S176" s="56"/>
      <c r="T176" s="56"/>
      <c r="U176" s="56"/>
      <c r="V176" s="56"/>
      <c r="W176" s="56"/>
      <c r="X176" s="56"/>
      <c r="Y176" s="373" t="s">
        <v>28</v>
      </c>
      <c r="Z176" s="374"/>
      <c r="AA176" s="73"/>
      <c r="AB176" s="74"/>
      <c r="AC176" s="60"/>
      <c r="AD176" s="60"/>
      <c r="AE176" s="61"/>
    </row>
    <row r="177" spans="1:34" ht="13.5" customHeight="1">
      <c r="A177" s="375" t="s">
        <v>17</v>
      </c>
      <c r="B177" s="375"/>
      <c r="C177" s="375"/>
      <c r="D177" s="371"/>
      <c r="E177" s="371"/>
      <c r="F177" s="371"/>
      <c r="G177" s="371"/>
      <c r="H177" s="371"/>
      <c r="I177" s="371"/>
      <c r="J177" s="62"/>
      <c r="K177" s="376"/>
      <c r="L177" s="376"/>
      <c r="M177" s="376"/>
      <c r="N177" s="56"/>
      <c r="O177" s="56"/>
      <c r="P177" s="56"/>
      <c r="V177" s="56"/>
      <c r="W177" s="56"/>
      <c r="X177" s="56"/>
      <c r="Y177" s="56"/>
      <c r="Z177" s="56"/>
      <c r="AA177" s="56"/>
      <c r="AB177" s="56"/>
      <c r="AC177" s="56"/>
      <c r="AD177" s="56"/>
      <c r="AE177" s="56"/>
      <c r="AF177" s="397">
        <f>IF(作業員の選択!$G$20="","平成  年  月  日",作業員の選択!$G$20)</f>
        <v>44563</v>
      </c>
      <c r="AG177" s="397"/>
      <c r="AH177" s="397"/>
    </row>
    <row r="178" spans="1:34">
      <c r="B178" s="56"/>
      <c r="C178" s="56"/>
      <c r="D178" s="377" t="str">
        <f>作業員の選択!$G$15</f>
        <v>白井　太郎</v>
      </c>
      <c r="E178" s="377"/>
      <c r="F178" s="377"/>
      <c r="G178" s="379" t="s">
        <v>29</v>
      </c>
      <c r="H178" s="63"/>
      <c r="I178" s="150"/>
      <c r="J178" s="56"/>
      <c r="K178" s="56"/>
      <c r="L178" s="56"/>
      <c r="M178" s="56"/>
      <c r="N178" s="56"/>
      <c r="O178" s="398" t="s">
        <v>32</v>
      </c>
      <c r="P178" s="398"/>
      <c r="Q178" s="399" t="str">
        <f>作業員の選択!$G$23</f>
        <v>大手ゼネコン株式会社</v>
      </c>
      <c r="R178" s="399"/>
      <c r="S178" s="399"/>
      <c r="T178" s="399"/>
      <c r="U178" s="399"/>
      <c r="V178" s="56"/>
      <c r="W178" s="56"/>
      <c r="X178" s="56"/>
      <c r="Y178" s="56"/>
      <c r="Z178" s="56"/>
      <c r="AB178" s="134" t="s">
        <v>15</v>
      </c>
      <c r="AC178" s="65" t="str">
        <f>作業員の選択!$E$26</f>
        <v>二</v>
      </c>
      <c r="AD178" s="64" t="s">
        <v>164</v>
      </c>
      <c r="AE178" s="401" t="str">
        <f>作業員の選択!$G$26</f>
        <v>シライ電設株式会社</v>
      </c>
      <c r="AF178" s="401"/>
      <c r="AG178" s="401"/>
    </row>
    <row r="179" spans="1:34" ht="12" customHeight="1">
      <c r="A179" s="375" t="s">
        <v>30</v>
      </c>
      <c r="B179" s="375"/>
      <c r="C179" s="375"/>
      <c r="D179" s="378"/>
      <c r="E179" s="378"/>
      <c r="F179" s="378"/>
      <c r="G179" s="380"/>
      <c r="H179" s="150"/>
      <c r="I179" s="162" t="s">
        <v>31</v>
      </c>
      <c r="J179" s="56"/>
      <c r="K179" s="56"/>
      <c r="L179" s="56"/>
      <c r="O179" s="402" t="s">
        <v>34</v>
      </c>
      <c r="P179" s="402"/>
      <c r="Q179" s="400"/>
      <c r="R179" s="400"/>
      <c r="S179" s="400"/>
      <c r="T179" s="400"/>
      <c r="U179" s="400"/>
      <c r="V179" s="67" t="s">
        <v>9</v>
      </c>
      <c r="AC179" s="403" t="s">
        <v>36</v>
      </c>
      <c r="AD179" s="403"/>
      <c r="AE179" s="400"/>
      <c r="AF179" s="400"/>
      <c r="AG179" s="400"/>
      <c r="AH179" s="67" t="s">
        <v>9</v>
      </c>
    </row>
    <row r="180" spans="1:34" ht="13.5" customHeight="1">
      <c r="B180" s="56"/>
      <c r="C180" s="56"/>
      <c r="D180" s="56"/>
      <c r="E180" s="56"/>
      <c r="F180" s="56"/>
      <c r="G180" s="56"/>
      <c r="H180" s="56"/>
      <c r="I180" s="162" t="s">
        <v>33</v>
      </c>
      <c r="J180" s="56"/>
      <c r="K180" s="56"/>
      <c r="L180" s="56"/>
      <c r="U180" s="151" t="s">
        <v>391</v>
      </c>
      <c r="V180" s="152" t="str">
        <f>IF(作業員の選択!$M$23="","",IF(作業員の選択!$M$23="有","○",IF(作業員の選択!$M$23="無","")))</f>
        <v/>
      </c>
      <c r="W180" s="152" t="str">
        <f>IF(作業員の選択!$M$23="","",IF(作業員の選択!$M$23="有","",IF(作業員の選択!$M$23="無","○")))</f>
        <v/>
      </c>
      <c r="X180" s="55" t="s">
        <v>393</v>
      </c>
      <c r="AB180" s="135"/>
      <c r="AE180" s="151" t="s">
        <v>391</v>
      </c>
      <c r="AF180" s="152" t="str">
        <f>IF(作業員の選択!$M$26="","",IF(作業員の選択!$M$26="有","○",IF(作業員の選択!$M$26="無","")))</f>
        <v>○</v>
      </c>
      <c r="AG180" s="152" t="str">
        <f>IF(作業員の選択!$M$26="","",IF(作業員の選択!$M$26="有","",IF(作業員の選択!$M$26="無","○")))</f>
        <v/>
      </c>
      <c r="AH180" s="150" t="s">
        <v>392</v>
      </c>
    </row>
    <row r="181" spans="1:34">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row>
    <row r="182" spans="1:34" ht="13.5" customHeight="1">
      <c r="B182" s="428" t="s">
        <v>38</v>
      </c>
      <c r="C182" s="429" t="s">
        <v>78</v>
      </c>
      <c r="D182" s="430"/>
      <c r="E182" s="431"/>
      <c r="F182" s="455" t="s">
        <v>381</v>
      </c>
      <c r="G182" s="68"/>
      <c r="H182" s="416" t="s">
        <v>40</v>
      </c>
      <c r="I182" s="417"/>
      <c r="J182" s="432" t="s">
        <v>41</v>
      </c>
      <c r="K182" s="420" t="s">
        <v>42</v>
      </c>
      <c r="L182" s="422" t="s">
        <v>43</v>
      </c>
      <c r="M182" s="423"/>
      <c r="N182" s="423"/>
      <c r="O182" s="424"/>
      <c r="P182" s="404" t="s">
        <v>44</v>
      </c>
      <c r="Q182" s="434"/>
      <c r="R182" s="405"/>
      <c r="S182" s="69" t="s">
        <v>45</v>
      </c>
      <c r="T182" s="367" t="s">
        <v>46</v>
      </c>
      <c r="U182" s="368"/>
      <c r="V182" s="435" t="s">
        <v>47</v>
      </c>
      <c r="W182" s="436"/>
      <c r="X182" s="436"/>
      <c r="Y182" s="436"/>
      <c r="Z182" s="436"/>
      <c r="AA182" s="436"/>
      <c r="AB182" s="436"/>
      <c r="AC182" s="437"/>
      <c r="AD182" s="404" t="s">
        <v>48</v>
      </c>
      <c r="AE182" s="405"/>
      <c r="AF182" s="485" t="s">
        <v>394</v>
      </c>
      <c r="AG182" s="486"/>
      <c r="AH182" s="485" t="s">
        <v>413</v>
      </c>
    </row>
    <row r="183" spans="1:34">
      <c r="B183" s="284"/>
      <c r="C183" s="70"/>
      <c r="D183" s="71"/>
      <c r="E183" s="72"/>
      <c r="F183" s="456"/>
      <c r="G183" s="408" t="s">
        <v>380</v>
      </c>
      <c r="H183" s="418"/>
      <c r="I183" s="419"/>
      <c r="J183" s="433"/>
      <c r="K183" s="421"/>
      <c r="L183" s="425"/>
      <c r="M183" s="426"/>
      <c r="N183" s="426"/>
      <c r="O183" s="427"/>
      <c r="P183" s="406" t="s">
        <v>49</v>
      </c>
      <c r="Q183" s="409"/>
      <c r="R183" s="407"/>
      <c r="S183" s="298" t="s">
        <v>50</v>
      </c>
      <c r="T183" s="410" t="s">
        <v>51</v>
      </c>
      <c r="U183" s="411"/>
      <c r="V183" s="438"/>
      <c r="W183" s="439"/>
      <c r="X183" s="439"/>
      <c r="Y183" s="439"/>
      <c r="Z183" s="439"/>
      <c r="AA183" s="439"/>
      <c r="AB183" s="439"/>
      <c r="AC183" s="440"/>
      <c r="AD183" s="406"/>
      <c r="AE183" s="407"/>
      <c r="AF183" s="486"/>
      <c r="AG183" s="486"/>
      <c r="AH183" s="486"/>
    </row>
    <row r="184" spans="1:34">
      <c r="B184" s="408" t="s">
        <v>52</v>
      </c>
      <c r="C184" s="442" t="s">
        <v>53</v>
      </c>
      <c r="D184" s="443"/>
      <c r="E184" s="444"/>
      <c r="F184" s="456"/>
      <c r="G184" s="408"/>
      <c r="H184" s="418" t="s">
        <v>54</v>
      </c>
      <c r="I184" s="419"/>
      <c r="J184" s="433" t="s">
        <v>55</v>
      </c>
      <c r="K184" s="448" t="s">
        <v>56</v>
      </c>
      <c r="L184" s="449" t="s">
        <v>43</v>
      </c>
      <c r="M184" s="450"/>
      <c r="N184" s="450"/>
      <c r="O184" s="451"/>
      <c r="P184" s="412" t="s">
        <v>57</v>
      </c>
      <c r="Q184" s="413"/>
      <c r="R184" s="414"/>
      <c r="S184" s="298"/>
      <c r="T184" s="412" t="s">
        <v>58</v>
      </c>
      <c r="U184" s="414"/>
      <c r="V184" s="412" t="s">
        <v>59</v>
      </c>
      <c r="W184" s="414"/>
      <c r="X184" s="412" t="s">
        <v>60</v>
      </c>
      <c r="Y184" s="413"/>
      <c r="Z184" s="413"/>
      <c r="AA184" s="414"/>
      <c r="AB184" s="412" t="s">
        <v>61</v>
      </c>
      <c r="AC184" s="414"/>
      <c r="AD184" s="458" t="s">
        <v>62</v>
      </c>
      <c r="AE184" s="459"/>
      <c r="AF184" s="486"/>
      <c r="AG184" s="486"/>
      <c r="AH184" s="486"/>
    </row>
    <row r="185" spans="1:34">
      <c r="B185" s="441"/>
      <c r="C185" s="73"/>
      <c r="D185" s="74"/>
      <c r="E185" s="75"/>
      <c r="F185" s="457"/>
      <c r="G185" s="76"/>
      <c r="H185" s="445"/>
      <c r="I185" s="446"/>
      <c r="J185" s="447"/>
      <c r="K185" s="441"/>
      <c r="L185" s="452"/>
      <c r="M185" s="453"/>
      <c r="N185" s="453"/>
      <c r="O185" s="454"/>
      <c r="P185" s="373"/>
      <c r="Q185" s="415"/>
      <c r="R185" s="374"/>
      <c r="S185" s="77" t="s">
        <v>63</v>
      </c>
      <c r="T185" s="373"/>
      <c r="U185" s="374"/>
      <c r="V185" s="373" t="s">
        <v>64</v>
      </c>
      <c r="W185" s="374"/>
      <c r="X185" s="373"/>
      <c r="Y185" s="415"/>
      <c r="Z185" s="415"/>
      <c r="AA185" s="374"/>
      <c r="AB185" s="373"/>
      <c r="AC185" s="374"/>
      <c r="AD185" s="458" t="s">
        <v>65</v>
      </c>
      <c r="AE185" s="459"/>
      <c r="AF185" s="486"/>
      <c r="AG185" s="486"/>
      <c r="AH185" s="486"/>
    </row>
    <row r="186" spans="1:34" ht="9" customHeight="1">
      <c r="B186" s="86"/>
      <c r="C186" s="267" t="str">
        <f>IF(作業員の選択!$C$31="","",VLOOKUP(作業員の選択!$C$31,基本データ!$A$11:$AN$50,2,FALSE))</f>
        <v>しらい　いっぺい</v>
      </c>
      <c r="D186" s="268"/>
      <c r="E186" s="269"/>
      <c r="F186" s="79"/>
      <c r="G186" s="296"/>
      <c r="H186" s="313">
        <f>IF(作業員の選択!$C$31="","　　年　月　日",VLOOKUP(作業員の選択!$C$31,基本データ!$A$11:$AQ$50,5,FALSE))</f>
        <v>38140</v>
      </c>
      <c r="I186" s="314"/>
      <c r="J186" s="357">
        <f>IF(作業員の選択!$C$31="","　　年　月　日",VLOOKUP(作業員の選択!$C$31,基本データ!$A$11:$AQ$50,4,FALSE))</f>
        <v>19501</v>
      </c>
      <c r="K186" s="131" t="str">
        <f>IF(作業員の選択!$C$31="","",VLOOKUP(作業員の選択!$C$31,基本データ!$A$11:$AN$50,6,FALSE))</f>
        <v>長岡市越路3-1</v>
      </c>
      <c r="L186" s="317" t="s">
        <v>43</v>
      </c>
      <c r="M186" s="318"/>
      <c r="N186" s="383" t="str">
        <f>IF(作業員の選択!$C$31="","",VLOOKUP(作業員の選択!$C$31,基本データ!$A$11:$AN$50,7,FALSE))</f>
        <v>0258-11-0021</v>
      </c>
      <c r="O186" s="384"/>
      <c r="P186" s="342">
        <f>IF(作業員の選択!$C$31="","",VLOOKUP(作業員の選択!$C$31,基本データ!$A$11:$AN$50,10,FALSE))</f>
        <v>44621</v>
      </c>
      <c r="Q186" s="343"/>
      <c r="R186" s="344"/>
      <c r="S186" s="80"/>
      <c r="T186" s="351">
        <f>IF(作業員の選択!$C$31="","　　年　月　日",VLOOKUP(作業員の選択!$C$31,基本データ!$A$11:$AQ$50,32,FALSE))</f>
        <v>44641</v>
      </c>
      <c r="U186" s="352"/>
      <c r="V186" s="288" t="str">
        <f>IF(作業員の選択!$C$31="","",VLOOKUP(作業員の選択!$C$31,基本データ!$A$11:$AN$50,14,FALSE))</f>
        <v>小型車両系建設機械</v>
      </c>
      <c r="W186" s="381"/>
      <c r="X186" s="288" t="str">
        <f>IF(作業員の選択!$C$31="","",VLOOKUP(作業員の選択!$C$31,基本データ!$A$11:$AN$50,20,FALSE))</f>
        <v>高所作業車(10m以上)</v>
      </c>
      <c r="Y186" s="382"/>
      <c r="Z186" s="382"/>
      <c r="AA186" s="289"/>
      <c r="AB186" s="288" t="str">
        <f>IF(作業員の選択!$C$31="","",VLOOKUP(作業員の選択!$C$31,基本データ!$A$11:$AN$50,26,FALSE))</f>
        <v>第1種電気工事士</v>
      </c>
      <c r="AC186" s="289"/>
      <c r="AD186" s="313" t="s">
        <v>66</v>
      </c>
      <c r="AE186" s="314"/>
      <c r="AF186" s="282" t="str">
        <f>IF(作業員の選択!$C$31="","",VLOOKUP(作業員の選択!$C$31,基本データ!$A$11:$AN$50,35,FALSE))</f>
        <v>建設国保</v>
      </c>
      <c r="AG186" s="282">
        <f>IF(作業員の選択!$C$31="","",VLOOKUP(作業員の選択!$C$31,基本データ!$A$11:$AN$50,36,FALSE))</f>
        <v>21</v>
      </c>
      <c r="AH186" s="263" t="str">
        <f>IF(作業員の選択!$C$31="","",IF(VLOOKUP(作業員の選択!$C$31,基本データ!$A$11:$AO$60,41,FALSE)="有","○",IF(VLOOKUP(作業員の選択!$C$31,基本データ!$A$11:$AO$60,41,FALSE)="","","")))</f>
        <v/>
      </c>
    </row>
    <row r="187" spans="1:34" ht="9" customHeight="1">
      <c r="B187" s="149"/>
      <c r="C187" s="270"/>
      <c r="D187" s="271"/>
      <c r="E187" s="272"/>
      <c r="F187" s="140"/>
      <c r="G187" s="297"/>
      <c r="H187" s="309"/>
      <c r="I187" s="310"/>
      <c r="J187" s="358"/>
      <c r="K187" s="169"/>
      <c r="L187" s="170"/>
      <c r="M187" s="171"/>
      <c r="N187" s="172"/>
      <c r="O187" s="173"/>
      <c r="P187" s="345"/>
      <c r="Q187" s="346"/>
      <c r="R187" s="347"/>
      <c r="S187" s="145"/>
      <c r="T187" s="353"/>
      <c r="U187" s="354"/>
      <c r="V187" s="290" t="str">
        <f>IF(作業員の選択!$C$31="","",VLOOKUP(作業員の選択!$C$31,基本データ!$A$11:$AN$50,15,FALSE))</f>
        <v>低圧電気取扱業務</v>
      </c>
      <c r="W187" s="306"/>
      <c r="X187" s="290" t="str">
        <f>IF(作業員の選択!$C$31="","",VLOOKUP(作業員の選択!$C$31,基本データ!$A$11:$AN$50,21,FALSE))</f>
        <v>小型移動式クレーン(5t未満)</v>
      </c>
      <c r="Y187" s="301"/>
      <c r="Z187" s="301"/>
      <c r="AA187" s="291"/>
      <c r="AB187" s="290" t="str">
        <f>IF(作業員の選択!$C$31="","",VLOOKUP(作業員の選択!$C$31,基本データ!$A$11:$AN$50,27,FALSE))</f>
        <v>1級電気施工管理</v>
      </c>
      <c r="AC187" s="291"/>
      <c r="AD187" s="309"/>
      <c r="AE187" s="310"/>
      <c r="AF187" s="283" t="str">
        <f>IF(作業員の選択!$C$11="","",VLOOKUP(作業員の選択!$C$11,基本データ!$A$11:$AN$50,25,FALSE))</f>
        <v>ショベルローダー(1t以上)</v>
      </c>
      <c r="AG187" s="283" t="str">
        <f>IF(作業員の選択!$C$11="","",VLOOKUP(作業員の選択!$C$11,基本データ!$A$11:$AN$50,25,FALSE))</f>
        <v>ショベルローダー(1t以上)</v>
      </c>
      <c r="AH187" s="264"/>
    </row>
    <row r="188" spans="1:34" ht="9" customHeight="1">
      <c r="B188" s="284">
        <v>21</v>
      </c>
      <c r="C188" s="273" t="str">
        <f>IF(作業員の選択!$C$31="","",VLOOKUP(作業員の選択!$C$31,基本データ!$A$11:$AN$50,1,FALSE))</f>
        <v>白井　一平</v>
      </c>
      <c r="D188" s="274"/>
      <c r="E188" s="275"/>
      <c r="F188" s="299" t="str">
        <f>IF(作業員の選択!$C$31="","",VLOOKUP(作業員の選択!$C$31,基本データ!$A$11:$AN$50,3,FALSE))</f>
        <v>電工</v>
      </c>
      <c r="G188" s="297"/>
      <c r="H188" s="315"/>
      <c r="I188" s="316"/>
      <c r="J188" s="359"/>
      <c r="K188" s="125"/>
      <c r="L188" s="125"/>
      <c r="M188" s="126"/>
      <c r="N188" s="126"/>
      <c r="O188" s="127"/>
      <c r="P188" s="348"/>
      <c r="Q188" s="349"/>
      <c r="R188" s="350"/>
      <c r="S188" s="299" t="str">
        <f>IF(作業員の選択!$C$31="","",VLOOKUP(作業員の選択!$C$31,基本データ!$A$11:$AN$50,13,FALSE))</f>
        <v>A</v>
      </c>
      <c r="T188" s="355"/>
      <c r="U188" s="356"/>
      <c r="V188" s="290" t="str">
        <f>IF(作業員の選択!$C$31="","",VLOOKUP(作業員の選択!$C$31,基本データ!$A$11:$AN$50,16,FALSE))</f>
        <v>研削といし</v>
      </c>
      <c r="W188" s="306"/>
      <c r="X188" s="290" t="str">
        <f>IF(作業員の選択!$C$31="","",VLOOKUP(作業員の選択!$C$31,基本データ!$A$11:$AN$50,22,FALSE))</f>
        <v>玉掛作業者(1t以上)</v>
      </c>
      <c r="Y188" s="301"/>
      <c r="Z188" s="301"/>
      <c r="AA188" s="291"/>
      <c r="AB188" s="290" t="str">
        <f>IF(作業員の選択!$C$31="","",VLOOKUP(作業員の選択!$C$31,基本データ!$A$11:$AN$50,28,FALSE))</f>
        <v>消防設備士甲種４級</v>
      </c>
      <c r="AC188" s="291"/>
      <c r="AD188" s="315"/>
      <c r="AE188" s="316"/>
      <c r="AF188" s="282" t="str">
        <f>IF(作業員の選択!$C$31="","",VLOOKUP(作業員の選択!$C$31,基本データ!$A$11:$AN$50,37,FALSE))</f>
        <v>受給者</v>
      </c>
      <c r="AG188" s="282" t="s">
        <v>399</v>
      </c>
      <c r="AH188" s="265"/>
    </row>
    <row r="189" spans="1:34" ht="9" customHeight="1">
      <c r="B189" s="284"/>
      <c r="C189" s="276"/>
      <c r="D189" s="277"/>
      <c r="E189" s="278"/>
      <c r="F189" s="299"/>
      <c r="G189" s="297"/>
      <c r="H189" s="330">
        <f ca="1">IF(作業員の選択!$C$31="","　　年",VLOOKUP(作業員の選択!$C$31,基本データ!$A$11:$AQ$50,43,FALSE))</f>
        <v>17</v>
      </c>
      <c r="I189" s="331"/>
      <c r="J189" s="394">
        <f ca="1">IF(作業員の選択!$C$31="","　歳",VLOOKUP(作業員の選択!$C$31,基本データ!$A$11:$AQ$50,42,FALSE))</f>
        <v>68</v>
      </c>
      <c r="K189" s="174" t="str">
        <f>IF(作業員の選択!$C$31="","",VLOOKUP(作業員の選択!$C$31,基本データ!$A$11:$AN$50,8,FALSE))</f>
        <v>同上</v>
      </c>
      <c r="L189" s="317" t="s">
        <v>43</v>
      </c>
      <c r="M189" s="318"/>
      <c r="N189" s="319">
        <f>IF(作業員の選択!$C$31="","",VLOOKUP(作業員の選択!$C$31,基本データ!$A$11:$AN$50,9,FALSE))</f>
        <v>0</v>
      </c>
      <c r="O189" s="396"/>
      <c r="P189" s="321">
        <f>IF(作業員の選択!$C$31="","",VLOOKUP(作業員の選択!$C$31,基本データ!$A$11:$AN$50,11,FALSE))</f>
        <v>126</v>
      </c>
      <c r="Q189" s="324" t="s">
        <v>68</v>
      </c>
      <c r="R189" s="466">
        <f>IF(作業員の選択!$C$31="","",VLOOKUP(作業員の選択!$C$31,基本データ!$A$11:$AN$50,12,FALSE))</f>
        <v>76</v>
      </c>
      <c r="S189" s="299"/>
      <c r="T189" s="494">
        <f>IF(作業員の選択!$C$31="","　　年",VLOOKUP(作業員の選択!$C$31,基本データ!$A$11:$AQ$50,33,FALSE))</f>
        <v>521</v>
      </c>
      <c r="U189" s="495"/>
      <c r="V189" s="290" t="str">
        <f>IF(作業員の選択!$C$31="","",VLOOKUP(作業員の選択!$C$31,基本データ!$A$11:$AN$50,17,FALSE))</f>
        <v>な</v>
      </c>
      <c r="W189" s="306"/>
      <c r="X189" s="290">
        <f>IF(作業員の選択!$C$31="","",VLOOKUP(作業員の選択!$C$31,基本データ!$A$11:$AN$50,23,FALSE))</f>
        <v>121</v>
      </c>
      <c r="Y189" s="301"/>
      <c r="Z189" s="301"/>
      <c r="AA189" s="291"/>
      <c r="AB189" s="290">
        <f>IF(作業員の選択!$C$31="","",VLOOKUP(作業員の選択!$C$31,基本データ!$A$11:$AN$50,29,FALSE))</f>
        <v>421</v>
      </c>
      <c r="AC189" s="291"/>
      <c r="AD189" s="307" t="s">
        <v>66</v>
      </c>
      <c r="AE189" s="308"/>
      <c r="AF189" s="283" t="str">
        <f>IF(作業員の選択!$C$11="","",VLOOKUP(作業員の選択!$C$11,基本データ!$A$11:$AN$50,25,FALSE))</f>
        <v>ショベルローダー(1t以上)</v>
      </c>
      <c r="AG189" s="283"/>
      <c r="AH189" s="263" t="str">
        <f>IF(作業員の選択!$C$31="","",IF(VLOOKUP(作業員の選択!$C$31,基本データ!$A$11:$AO$60,41,FALSE)="有","",IF(VLOOKUP(作業員の選択!$C$31,基本データ!$A$11:$AO$60,41,FALSE)="無","○","")))</f>
        <v>○</v>
      </c>
    </row>
    <row r="190" spans="1:34" ht="9" customHeight="1">
      <c r="B190" s="136"/>
      <c r="C190" s="276"/>
      <c r="D190" s="277"/>
      <c r="E190" s="278"/>
      <c r="F190" s="137"/>
      <c r="G190" s="297"/>
      <c r="H190" s="332"/>
      <c r="I190" s="333"/>
      <c r="J190" s="336"/>
      <c r="K190" s="169"/>
      <c r="L190" s="170"/>
      <c r="M190" s="171"/>
      <c r="N190" s="175"/>
      <c r="O190" s="176"/>
      <c r="P190" s="322"/>
      <c r="Q190" s="325"/>
      <c r="R190" s="467"/>
      <c r="S190" s="137"/>
      <c r="T190" s="496"/>
      <c r="U190" s="497"/>
      <c r="V190" s="292">
        <f>IF(作業員の選択!$C$31="","",VLOOKUP(作業員の選択!$C$31,基本データ!$A$11:$AN$50,18,FALSE))</f>
        <v>21</v>
      </c>
      <c r="W190" s="293"/>
      <c r="X190" s="292">
        <f>IF(作業員の選択!$C$31="","",VLOOKUP(作業員の選択!$C$31,基本データ!$A$11:$AN$50,24,FALSE))</f>
        <v>171</v>
      </c>
      <c r="Y190" s="304"/>
      <c r="Z190" s="304"/>
      <c r="AA190" s="293"/>
      <c r="AB190" s="292">
        <f>IF(作業員の選択!$C$31="","",VLOOKUP(作業員の選択!$C$31,基本データ!$A$11:$AN$50,30,FALSE))</f>
        <v>451</v>
      </c>
      <c r="AC190" s="293"/>
      <c r="AD190" s="309"/>
      <c r="AE190" s="310"/>
      <c r="AF190" s="282" t="str">
        <f>IF(作業員の選択!$C$31="","",VLOOKUP(作業員の選択!$C$31,基本データ!$A$11:$AN$50,39,FALSE))</f>
        <v>日雇保険</v>
      </c>
      <c r="AG190" s="282">
        <f>IF(作業員の選択!$C$31="","",VLOOKUP(作業員の選択!$C$31,基本データ!$A$11:$AN$50,40,FALSE))</f>
        <v>1021</v>
      </c>
      <c r="AH190" s="264"/>
    </row>
    <row r="191" spans="1:34" ht="9" customHeight="1">
      <c r="B191" s="85"/>
      <c r="C191" s="279"/>
      <c r="D191" s="280"/>
      <c r="E191" s="281"/>
      <c r="F191" s="82"/>
      <c r="G191" s="300"/>
      <c r="H191" s="334"/>
      <c r="I191" s="335"/>
      <c r="J191" s="395"/>
      <c r="K191" s="132"/>
      <c r="L191" s="128"/>
      <c r="M191" s="129"/>
      <c r="N191" s="129"/>
      <c r="O191" s="130"/>
      <c r="P191" s="323"/>
      <c r="Q191" s="326"/>
      <c r="R191" s="468"/>
      <c r="S191" s="83"/>
      <c r="T191" s="498"/>
      <c r="U191" s="499"/>
      <c r="V191" s="502">
        <f>IF(作業員の選択!$C$31="","",VLOOKUP(作業員の選択!$C$31,基本データ!$A$11:$AN$50,19,FALSE))</f>
        <v>71</v>
      </c>
      <c r="W191" s="503"/>
      <c r="X191" s="502">
        <f>IF(作業員の選択!$C$31="","",VLOOKUP(作業員の選択!$C$31,基本データ!$A$11:$AN$50,25,FALSE))</f>
        <v>221</v>
      </c>
      <c r="Y191" s="504"/>
      <c r="Z191" s="504"/>
      <c r="AA191" s="503"/>
      <c r="AB191" s="294">
        <f>IF(作業員の選択!$C$31="","",VLOOKUP(作業員の選択!$C$31,基本データ!$A$11:$AN$50,31,FALSE))</f>
        <v>521</v>
      </c>
      <c r="AC191" s="295"/>
      <c r="AD191" s="311"/>
      <c r="AE191" s="312"/>
      <c r="AF191" s="283"/>
      <c r="AG191" s="283"/>
      <c r="AH191" s="265"/>
    </row>
    <row r="192" spans="1:34" ht="9" customHeight="1">
      <c r="B192" s="86"/>
      <c r="C192" s="267" t="str">
        <f>IF(作業員の選択!$C$32="","",VLOOKUP(作業員の選択!$C$32,基本データ!$A$11:$AN$50,2,FALSE))</f>
        <v>しらい　にへい</v>
      </c>
      <c r="D192" s="268"/>
      <c r="E192" s="269"/>
      <c r="F192" s="84"/>
      <c r="G192" s="296"/>
      <c r="H192" s="313">
        <f>IF(作業員の選択!$C$32="","　　年　月　日",VLOOKUP(作業員の選択!$C$32,基本データ!$A$11:$AQ$50,5,FALSE))</f>
        <v>38523</v>
      </c>
      <c r="I192" s="314"/>
      <c r="J192" s="357">
        <f>IF(作業員の選択!$C$32="","　　年　月　日",VLOOKUP(作業員の選択!$C$32,基本データ!$A$11:$AQ$50,4,FALSE))</f>
        <v>19409</v>
      </c>
      <c r="K192" s="181" t="str">
        <f>IF(作業員の選択!$C$32="","",VLOOKUP(作業員の選択!$C$32,基本データ!$A$11:$AN$50,6,FALSE))</f>
        <v>長岡市越路3-2</v>
      </c>
      <c r="L192" s="317" t="s">
        <v>43</v>
      </c>
      <c r="M192" s="318"/>
      <c r="N192" s="383" t="str">
        <f>IF(作業員の選択!$C$32="","",VLOOKUP(作業員の選択!$C$32,基本データ!$A$11:$AN$50,7,FALSE))</f>
        <v>0258-11-0022</v>
      </c>
      <c r="O192" s="384"/>
      <c r="P192" s="342">
        <f>IF(作業員の選択!$C$32="","",VLOOKUP(作業員の選択!$C$32,基本データ!$A$11:$AN$50,10,FALSE))</f>
        <v>44622</v>
      </c>
      <c r="Q192" s="343"/>
      <c r="R192" s="344"/>
      <c r="S192" s="80"/>
      <c r="T192" s="351">
        <f>IF(作業員の選択!$C$32="","　　年　月　日",VLOOKUP(作業員の選択!$C$32,基本データ!$A$11:$AQ$50,32,FALSE))</f>
        <v>44642</v>
      </c>
      <c r="U192" s="352"/>
      <c r="V192" s="288" t="str">
        <f>IF(作業員の選択!$C$32="","",VLOOKUP(作業員の選択!$C$32,基本データ!$A$11:$AN$50,14,FALSE))</f>
        <v>低圧電気取扱業務</v>
      </c>
      <c r="W192" s="381"/>
      <c r="X192" s="288" t="str">
        <f>IF(作業員の選択!$C$32="","",VLOOKUP(作業員の選択!$C$32,基本データ!$A$11:$AN$50,20,FALSE))</f>
        <v>小型移動式クレーン(5t未満)</v>
      </c>
      <c r="Y192" s="382"/>
      <c r="Z192" s="382"/>
      <c r="AA192" s="289"/>
      <c r="AB192" s="288" t="str">
        <f>IF(作業員の選択!$C$32="","",VLOOKUP(作業員の選択!$C$32,基本データ!$A$11:$AN$50,26,FALSE))</f>
        <v>第2種電気工事士</v>
      </c>
      <c r="AC192" s="289"/>
      <c r="AD192" s="313" t="s">
        <v>66</v>
      </c>
      <c r="AE192" s="314"/>
      <c r="AF192" s="282" t="str">
        <f>IF(作業員の選択!$C$32="","",VLOOKUP(作業員の選択!$C$32,基本データ!$A$11:$AN$50,35,FALSE))</f>
        <v>建設国保</v>
      </c>
      <c r="AG192" s="282">
        <f>IF(作業員の選択!$C$32="","",VLOOKUP(作業員の選択!$C$32,基本データ!$A$11:$AN$50,36,FALSE))</f>
        <v>22</v>
      </c>
      <c r="AH192" s="263" t="str">
        <f>IF(作業員の選択!$C$32="","",IF(VLOOKUP(作業員の選択!$C$32,基本データ!$A$11:$AO$60,41,FALSE)="有","○",IF(VLOOKUP(作業員の選択!$C$32,基本データ!$A$11:$AO$60,41,FALSE)="","","")))</f>
        <v/>
      </c>
    </row>
    <row r="193" spans="1:34" ht="9" customHeight="1">
      <c r="B193" s="149"/>
      <c r="C193" s="270"/>
      <c r="D193" s="271"/>
      <c r="E193" s="272"/>
      <c r="F193" s="148"/>
      <c r="G193" s="297"/>
      <c r="H193" s="309"/>
      <c r="I193" s="310"/>
      <c r="J193" s="358"/>
      <c r="K193" s="194"/>
      <c r="L193" s="170"/>
      <c r="M193" s="171"/>
      <c r="N193" s="172"/>
      <c r="O193" s="173"/>
      <c r="P193" s="345"/>
      <c r="Q193" s="346"/>
      <c r="R193" s="347"/>
      <c r="S193" s="145"/>
      <c r="T193" s="353"/>
      <c r="U193" s="354"/>
      <c r="V193" s="290" t="str">
        <f>IF(作業員の選択!$C$32="","",VLOOKUP(作業員の選択!$C$32,基本データ!$A$11:$AN$50,15,FALSE))</f>
        <v>職長訓練</v>
      </c>
      <c r="W193" s="306"/>
      <c r="X193" s="290" t="str">
        <f>IF(作業員の選択!$C$32="","",VLOOKUP(作業員の選択!$C$32,基本データ!$A$11:$AN$50,21,FALSE))</f>
        <v>玉掛作業者(1t以上)</v>
      </c>
      <c r="Y193" s="301"/>
      <c r="Z193" s="301"/>
      <c r="AA193" s="291"/>
      <c r="AB193" s="290" t="str">
        <f>IF(作業員の選択!$C$32="","",VLOOKUP(作業員の選択!$C$32,基本データ!$A$11:$AN$50,27,FALSE))</f>
        <v>有線ﾃﾚﾋﾞｼﾞｮﾝ放送技術者</v>
      </c>
      <c r="AC193" s="291"/>
      <c r="AD193" s="309"/>
      <c r="AE193" s="310"/>
      <c r="AF193" s="283">
        <f>IF(作業員の選択!$C$12="","",VLOOKUP(作業員の選択!$C$12,基本データ!$A$11:$AN$50,25,FALSE))</f>
        <v>202</v>
      </c>
      <c r="AG193" s="283">
        <f>IF(作業員の選択!$C$12="","",VLOOKUP(作業員の選択!$C$12,基本データ!$A$11:$AN$50,25,FALSE))</f>
        <v>202</v>
      </c>
      <c r="AH193" s="264"/>
    </row>
    <row r="194" spans="1:34" ht="9" customHeight="1">
      <c r="B194" s="284">
        <v>22</v>
      </c>
      <c r="C194" s="273" t="str">
        <f>IF(作業員の選択!$C$32="","",VLOOKUP(作業員の選択!$C$32,基本データ!$A$11:$AN$50,1,FALSE))</f>
        <v>白井　仁平</v>
      </c>
      <c r="D194" s="274"/>
      <c r="E194" s="275"/>
      <c r="F194" s="299" t="str">
        <f>IF(作業員の選択!$C$32="","",VLOOKUP(作業員の選択!$C$32,基本データ!$A$11:$AN$50,3,FALSE))</f>
        <v>電工</v>
      </c>
      <c r="G194" s="297"/>
      <c r="H194" s="315"/>
      <c r="I194" s="316"/>
      <c r="J194" s="359"/>
      <c r="K194" s="183"/>
      <c r="L194" s="125"/>
      <c r="M194" s="126"/>
      <c r="N194" s="126"/>
      <c r="O194" s="127"/>
      <c r="P194" s="348"/>
      <c r="Q194" s="349"/>
      <c r="R194" s="350"/>
      <c r="S194" s="299" t="str">
        <f>IF(作業員の選択!$C$32="","",VLOOKUP(作業員の選択!$C$32,基本データ!$A$11:$AN$50,13,FALSE))</f>
        <v>B</v>
      </c>
      <c r="T194" s="355"/>
      <c r="U194" s="356"/>
      <c r="V194" s="290" t="str">
        <f>IF(作業員の選択!$C$32="","",VLOOKUP(作業員の選択!$C$32,基本データ!$A$11:$AN$50,16,FALSE))</f>
        <v>研削といし</v>
      </c>
      <c r="W194" s="306"/>
      <c r="X194" s="290" t="str">
        <f>IF(作業員の選択!$C$32="","",VLOOKUP(作業員の選択!$C$32,基本データ!$A$11:$AN$50,22,FALSE))</f>
        <v>高所作業車(10m以上)</v>
      </c>
      <c r="Y194" s="301"/>
      <c r="Z194" s="301"/>
      <c r="AA194" s="291"/>
      <c r="AB194" s="290" t="str">
        <f>IF(作業員の選択!$C$32="","",VLOOKUP(作業員の選択!$C$32,基本データ!$A$11:$AN$50,28,FALSE))</f>
        <v>消防設備士甲種４級</v>
      </c>
      <c r="AC194" s="291"/>
      <c r="AD194" s="315"/>
      <c r="AE194" s="316"/>
      <c r="AF194" s="282" t="str">
        <f>IF(作業員の選択!$C$32="","",VLOOKUP(作業員の選択!$C$32,基本データ!$A$11:$AN$50,37,FALSE))</f>
        <v>受給者</v>
      </c>
      <c r="AG194" s="282" t="s">
        <v>399</v>
      </c>
      <c r="AH194" s="265"/>
    </row>
    <row r="195" spans="1:34" ht="9" customHeight="1">
      <c r="B195" s="284"/>
      <c r="C195" s="276"/>
      <c r="D195" s="277"/>
      <c r="E195" s="278"/>
      <c r="F195" s="299"/>
      <c r="G195" s="297"/>
      <c r="H195" s="330">
        <f ca="1">IF(作業員の選択!$C$32="","　　年",VLOOKUP(作業員の選択!$C$32,基本データ!$A$11:$AQ$50,43,FALSE))</f>
        <v>16</v>
      </c>
      <c r="I195" s="331"/>
      <c r="J195" s="394">
        <f ca="1">IF(作業員の選択!$C$32="","　歳",VLOOKUP(作業員の選択!$C$32,基本データ!$A$11:$AQ$50,42,FALSE))</f>
        <v>69</v>
      </c>
      <c r="K195" s="195" t="str">
        <f>IF(作業員の選択!$C$32="","",VLOOKUP(作業員の選択!$C$32,基本データ!$A$11:$AN$50,8,FALSE))</f>
        <v>同上</v>
      </c>
      <c r="L195" s="317" t="s">
        <v>43</v>
      </c>
      <c r="M195" s="318"/>
      <c r="N195" s="319">
        <f>IF(作業員の選択!$C$32="","",VLOOKUP(作業員の選択!$C$32,基本データ!$A$11:$AN$50,9,FALSE))</f>
        <v>0</v>
      </c>
      <c r="O195" s="396"/>
      <c r="P195" s="321">
        <f>IF(作業員の選択!$C$32="","",VLOOKUP(作業員の選択!$C$32,基本データ!$A$11:$AN$50,11,FALSE))</f>
        <v>119</v>
      </c>
      <c r="Q195" s="324" t="s">
        <v>68</v>
      </c>
      <c r="R195" s="466">
        <f>IF(作業員の選択!$C$32="","",VLOOKUP(作業員の選択!$C$32,基本データ!$A$11:$AN$50,12,FALSE))</f>
        <v>79</v>
      </c>
      <c r="S195" s="299"/>
      <c r="T195" s="494">
        <f>IF(作業員の選択!$C$32="","　　年",VLOOKUP(作業員の選択!$C$32,基本データ!$A$11:$AQ$50,33,FALSE))</f>
        <v>522</v>
      </c>
      <c r="U195" s="495"/>
      <c r="V195" s="290" t="str">
        <f>IF(作業員の選択!$C$32="","",VLOOKUP(作業員の選択!$C$32,基本データ!$A$11:$AN$50,17,FALSE))</f>
        <v>に</v>
      </c>
      <c r="W195" s="306"/>
      <c r="X195" s="290">
        <f>IF(作業員の選択!$C$32="","",VLOOKUP(作業員の選択!$C$32,基本データ!$A$11:$AN$50,23,FALSE))</f>
        <v>122</v>
      </c>
      <c r="Y195" s="301"/>
      <c r="Z195" s="301"/>
      <c r="AA195" s="291"/>
      <c r="AB195" s="290">
        <f>IF(作業員の選択!$C$32="","",VLOOKUP(作業員の選択!$C$32,基本データ!$A$11:$AN$50,29,FALSE))</f>
        <v>422</v>
      </c>
      <c r="AC195" s="291"/>
      <c r="AD195" s="307" t="s">
        <v>66</v>
      </c>
      <c r="AE195" s="308"/>
      <c r="AF195" s="283">
        <f>IF(作業員の選択!$C$12="","",VLOOKUP(作業員の選択!$C$12,基本データ!$A$11:$AN$50,25,FALSE))</f>
        <v>202</v>
      </c>
      <c r="AG195" s="283"/>
      <c r="AH195" s="263" t="str">
        <f>IF(作業員の選択!$C$32="","",IF(VLOOKUP(作業員の選択!$C$32,基本データ!$A$11:$AO$60,41,FALSE)="有","",IF(VLOOKUP(作業員の選択!$C$32,基本データ!$A$11:$AO$60,41,FALSE)="無","○","")))</f>
        <v>○</v>
      </c>
    </row>
    <row r="196" spans="1:34" ht="9" customHeight="1">
      <c r="B196" s="136"/>
      <c r="C196" s="276"/>
      <c r="D196" s="277"/>
      <c r="E196" s="278"/>
      <c r="F196" s="137"/>
      <c r="G196" s="297"/>
      <c r="H196" s="332"/>
      <c r="I196" s="333"/>
      <c r="J196" s="336"/>
      <c r="K196" s="194"/>
      <c r="L196" s="170"/>
      <c r="M196" s="171"/>
      <c r="N196" s="175"/>
      <c r="O196" s="176"/>
      <c r="P196" s="322"/>
      <c r="Q196" s="325"/>
      <c r="R196" s="467"/>
      <c r="S196" s="137"/>
      <c r="T196" s="496"/>
      <c r="U196" s="497"/>
      <c r="V196" s="292">
        <f>IF(作業員の選択!$C$32="","",VLOOKUP(作業員の選択!$C$32,基本データ!$A$11:$AN$50,18,FALSE))</f>
        <v>22</v>
      </c>
      <c r="W196" s="293"/>
      <c r="X196" s="292">
        <f>IF(作業員の選択!$C$32="","",VLOOKUP(作業員の選択!$C$32,基本データ!$A$11:$AN$50,24,FALSE))</f>
        <v>172</v>
      </c>
      <c r="Y196" s="304"/>
      <c r="Z196" s="304"/>
      <c r="AA196" s="293"/>
      <c r="AB196" s="292">
        <f>IF(作業員の選択!$C$32="","",VLOOKUP(作業員の選択!$C$32,基本データ!$A$11:$AN$50,30,FALSE))</f>
        <v>452</v>
      </c>
      <c r="AC196" s="293"/>
      <c r="AD196" s="309"/>
      <c r="AE196" s="310"/>
      <c r="AF196" s="282" t="str">
        <f>IF(作業員の選択!$C$32="","",VLOOKUP(作業員の選択!$C$32,基本データ!$A$11:$AN$50,39,FALSE))</f>
        <v>日雇保険</v>
      </c>
      <c r="AG196" s="282">
        <f>IF(作業員の選択!$C$32="","",VLOOKUP(作業員の選択!$C$32,基本データ!$A$11:$AN$50,40,FALSE))</f>
        <v>1022</v>
      </c>
      <c r="AH196" s="264"/>
    </row>
    <row r="197" spans="1:34" ht="9" customHeight="1">
      <c r="B197" s="85"/>
      <c r="C197" s="279"/>
      <c r="D197" s="280"/>
      <c r="E197" s="281"/>
      <c r="F197" s="82"/>
      <c r="G197" s="300"/>
      <c r="H197" s="334"/>
      <c r="I197" s="335"/>
      <c r="J197" s="395"/>
      <c r="K197" s="185"/>
      <c r="L197" s="128"/>
      <c r="M197" s="129"/>
      <c r="N197" s="129"/>
      <c r="O197" s="130"/>
      <c r="P197" s="323"/>
      <c r="Q197" s="326"/>
      <c r="R197" s="468"/>
      <c r="S197" s="83"/>
      <c r="T197" s="498"/>
      <c r="U197" s="499"/>
      <c r="V197" s="502">
        <f>IF(作業員の選択!$C$32="","",VLOOKUP(作業員の選択!$C$32,基本データ!$A$11:$AN$50,19,FALSE))</f>
        <v>72</v>
      </c>
      <c r="W197" s="503"/>
      <c r="X197" s="502">
        <f>IF(作業員の選択!$C$32="","",VLOOKUP(作業員の選択!$C$32,基本データ!$A$11:$AN$50,25,FALSE))</f>
        <v>222</v>
      </c>
      <c r="Y197" s="504"/>
      <c r="Z197" s="504"/>
      <c r="AA197" s="503"/>
      <c r="AB197" s="294">
        <f>IF(作業員の選択!$C$32="","",VLOOKUP(作業員の選択!$C$32,基本データ!$A$11:$AN$50,31,FALSE))</f>
        <v>522</v>
      </c>
      <c r="AC197" s="295"/>
      <c r="AD197" s="311"/>
      <c r="AE197" s="312"/>
      <c r="AF197" s="283">
        <f>IF(作業員の選択!$C$12="","",VLOOKUP(作業員の選択!$C$12,基本データ!$A$11:$AN$50,25,FALSE))</f>
        <v>202</v>
      </c>
      <c r="AG197" s="283">
        <f>IF(作業員の選択!$C$12="","",VLOOKUP(作業員の選択!$C$12,基本データ!$A$11:$AN$50,25,FALSE))</f>
        <v>202</v>
      </c>
      <c r="AH197" s="265"/>
    </row>
    <row r="198" spans="1:34" ht="9" customHeight="1">
      <c r="B198" s="86"/>
      <c r="C198" s="267" t="str">
        <f>IF(作業員の選択!$C$33="","",VLOOKUP(作業員の選択!$C$33,基本データ!$A$11:$AN$50,2,FALSE))</f>
        <v>しらい　さんぺい</v>
      </c>
      <c r="D198" s="268"/>
      <c r="E198" s="269"/>
      <c r="F198" s="84"/>
      <c r="G198" s="296"/>
      <c r="H198" s="313">
        <f>IF(作業員の選択!$C$33="","　　年　月　日",VLOOKUP(作業員の選択!$C$33,基本データ!$A$11:$AQ$50,5,FALSE))</f>
        <v>38580</v>
      </c>
      <c r="I198" s="314"/>
      <c r="J198" s="357">
        <f>IF(作業員の選択!$C$33="","　　年　月　日",VLOOKUP(作業員の選択!$C$33,基本データ!$A$11:$AQ$50,4,FALSE))</f>
        <v>19146</v>
      </c>
      <c r="K198" s="181" t="str">
        <f>IF(作業員の選択!$C$33="","",VLOOKUP(作業員の選択!$C$33,基本データ!$A$11:$AN$50,6,FALSE))</f>
        <v>長岡市越路3-3</v>
      </c>
      <c r="L198" s="317" t="s">
        <v>43</v>
      </c>
      <c r="M198" s="318"/>
      <c r="N198" s="383" t="str">
        <f>IF(作業員の選択!$C$33="","",VLOOKUP(作業員の選択!$C$33,基本データ!$A$11:$AN$50,7,FALSE))</f>
        <v>0258-11-0023</v>
      </c>
      <c r="O198" s="384"/>
      <c r="P198" s="342">
        <f>IF(作業員の選択!$C$33="","",VLOOKUP(作業員の選択!$C$33,基本データ!$A$11:$AN$50,10,FALSE))</f>
        <v>44623</v>
      </c>
      <c r="Q198" s="343"/>
      <c r="R198" s="344"/>
      <c r="S198" s="80"/>
      <c r="T198" s="351">
        <f>IF(作業員の選択!$C$33="","　　年　月　日",VLOOKUP(作業員の選択!$C$33,基本データ!$A$11:$AQ$50,32,FALSE))</f>
        <v>44643</v>
      </c>
      <c r="U198" s="352"/>
      <c r="V198" s="288" t="str">
        <f>IF(作業員の選択!$C$33="","",VLOOKUP(作業員の選択!$C$33,基本データ!$A$11:$AN$50,14,FALSE))</f>
        <v>小型車両系建設機械</v>
      </c>
      <c r="W198" s="381"/>
      <c r="X198" s="288" t="str">
        <f>IF(作業員の選択!$C$33="","",VLOOKUP(作業員の選択!$C$33,基本データ!$A$11:$AN$50,20,FALSE))</f>
        <v>高所作業車(10m以上)</v>
      </c>
      <c r="Y198" s="382"/>
      <c r="Z198" s="382"/>
      <c r="AA198" s="289"/>
      <c r="AB198" s="288" t="str">
        <f>IF(作業員の選択!$C$33="","",VLOOKUP(作業員の選択!$C$33,基本データ!$A$11:$AN$50,26,FALSE))</f>
        <v>第2種電気工事士</v>
      </c>
      <c r="AC198" s="289"/>
      <c r="AD198" s="313" t="s">
        <v>66</v>
      </c>
      <c r="AE198" s="314"/>
      <c r="AF198" s="282" t="str">
        <f>IF(作業員の選択!$C$33="","",VLOOKUP(作業員の選択!$C$33,基本データ!$A$11:$AN$50,35,FALSE))</f>
        <v>建設国保</v>
      </c>
      <c r="AG198" s="282">
        <f>IF(作業員の選択!$C$33="","",VLOOKUP(作業員の選択!$C$33,基本データ!$A$11:$AN$50,36,FALSE))</f>
        <v>23</v>
      </c>
      <c r="AH198" s="263" t="str">
        <f>IF(作業員の選択!$C$33="","",IF(VLOOKUP(作業員の選択!$C$33,基本データ!$A$11:$AO$60,41,FALSE)="有","○",IF(VLOOKUP(作業員の選択!$C$33,基本データ!$A$11:$AO$60,41,FALSE)="","","")))</f>
        <v/>
      </c>
    </row>
    <row r="199" spans="1:34" ht="9" customHeight="1">
      <c r="B199" s="149"/>
      <c r="C199" s="270"/>
      <c r="D199" s="271"/>
      <c r="E199" s="272"/>
      <c r="F199" s="148"/>
      <c r="G199" s="297"/>
      <c r="H199" s="309"/>
      <c r="I199" s="310"/>
      <c r="J199" s="358"/>
      <c r="K199" s="194"/>
      <c r="L199" s="170"/>
      <c r="M199" s="171"/>
      <c r="N199" s="172"/>
      <c r="O199" s="173"/>
      <c r="P199" s="345"/>
      <c r="Q199" s="346"/>
      <c r="R199" s="347"/>
      <c r="S199" s="145"/>
      <c r="T199" s="353"/>
      <c r="U199" s="354"/>
      <c r="V199" s="290" t="str">
        <f>IF(作業員の選択!$C$33="","",VLOOKUP(作業員の選択!$C$33,基本データ!$A$11:$AN$50,15,FALSE))</f>
        <v>低圧電気取扱業務</v>
      </c>
      <c r="W199" s="306"/>
      <c r="X199" s="290" t="str">
        <f>IF(作業員の選択!$C$33="","",VLOOKUP(作業員の選択!$C$33,基本データ!$A$11:$AN$50,21,FALSE))</f>
        <v>小型移動式クレーン(5t未満)</v>
      </c>
      <c r="Y199" s="301"/>
      <c r="Z199" s="301"/>
      <c r="AA199" s="291"/>
      <c r="AB199" s="290" t="str">
        <f>IF(作業員の選択!$C$33="","",VLOOKUP(作業員の選択!$C$33,基本データ!$A$11:$AN$50,27,FALSE))</f>
        <v>有線ﾃﾚﾋﾞｼﾞｮﾝ放送技術者</v>
      </c>
      <c r="AC199" s="291"/>
      <c r="AD199" s="309"/>
      <c r="AE199" s="310"/>
      <c r="AF199" s="283">
        <f>IF(作業員の選択!$C$13="","",VLOOKUP(作業員の選択!$C$13,基本データ!$A$11:$AN$50,25,FALSE))</f>
        <v>203</v>
      </c>
      <c r="AG199" s="283">
        <f>IF(作業員の選択!$C$13="","",VLOOKUP(作業員の選択!$C$13,基本データ!$A$11:$AN$50,25,FALSE))</f>
        <v>203</v>
      </c>
      <c r="AH199" s="264"/>
    </row>
    <row r="200" spans="1:34" ht="9" customHeight="1">
      <c r="B200" s="284">
        <v>23</v>
      </c>
      <c r="C200" s="273" t="str">
        <f>IF(作業員の選択!$C$33="","",VLOOKUP(作業員の選択!$C$33,基本データ!$A$11:$AN$50,1,FALSE))</f>
        <v>白井　三瓶</v>
      </c>
      <c r="D200" s="274"/>
      <c r="E200" s="275"/>
      <c r="F200" s="299" t="str">
        <f>IF(作業員の選択!$C$33="","",VLOOKUP(作業員の選択!$C$33,基本データ!$A$11:$AN$50,3,FALSE))</f>
        <v>電工</v>
      </c>
      <c r="G200" s="297"/>
      <c r="H200" s="315"/>
      <c r="I200" s="316"/>
      <c r="J200" s="359"/>
      <c r="K200" s="183"/>
      <c r="L200" s="125"/>
      <c r="M200" s="126"/>
      <c r="N200" s="126"/>
      <c r="O200" s="127"/>
      <c r="P200" s="348"/>
      <c r="Q200" s="349"/>
      <c r="R200" s="350"/>
      <c r="S200" s="299" t="str">
        <f>IF(作業員の選択!$C$33="","",VLOOKUP(作業員の選択!$C$33,基本データ!$A$11:$AN$50,13,FALSE))</f>
        <v>AB</v>
      </c>
      <c r="T200" s="355"/>
      <c r="U200" s="356"/>
      <c r="V200" s="290" t="str">
        <f>IF(作業員の選択!$C$33="","",VLOOKUP(作業員の選択!$C$33,基本データ!$A$11:$AN$50,16,FALSE))</f>
        <v>研削といし</v>
      </c>
      <c r="W200" s="306"/>
      <c r="X200" s="290" t="str">
        <f>IF(作業員の選択!$C$33="","",VLOOKUP(作業員の選択!$C$33,基本データ!$A$11:$AN$50,22,FALSE))</f>
        <v>玉掛作業者(1t以上)</v>
      </c>
      <c r="Y200" s="301"/>
      <c r="Z200" s="301"/>
      <c r="AA200" s="291"/>
      <c r="AB200" s="290" t="str">
        <f>IF(作業員の選択!$C$33="","",VLOOKUP(作業員の選択!$C$33,基本データ!$A$11:$AN$50,28,FALSE))</f>
        <v>消防設備士甲種４級</v>
      </c>
      <c r="AC200" s="291"/>
      <c r="AD200" s="315"/>
      <c r="AE200" s="316"/>
      <c r="AF200" s="282" t="str">
        <f>IF(作業員の選択!$C$33="","",VLOOKUP(作業員の選択!$C$33,基本データ!$A$11:$AN$50,37,FALSE))</f>
        <v>受給者</v>
      </c>
      <c r="AG200" s="282" t="s">
        <v>399</v>
      </c>
      <c r="AH200" s="265"/>
    </row>
    <row r="201" spans="1:34" ht="9" customHeight="1">
      <c r="B201" s="284"/>
      <c r="C201" s="276"/>
      <c r="D201" s="277"/>
      <c r="E201" s="278"/>
      <c r="F201" s="299"/>
      <c r="G201" s="297"/>
      <c r="H201" s="330">
        <f ca="1">IF(作業員の選択!$C$33="","　　年",VLOOKUP(作業員の選択!$C$33,基本データ!$A$11:$AQ$50,43,FALSE))</f>
        <v>16</v>
      </c>
      <c r="I201" s="331"/>
      <c r="J201" s="394">
        <f ca="1">IF(作業員の選択!$C$33="","　歳",VLOOKUP(作業員の選択!$C$33,基本データ!$A$11:$AQ$50,42,FALSE))</f>
        <v>69</v>
      </c>
      <c r="K201" s="195" t="str">
        <f>IF(作業員の選択!$C$33="","",VLOOKUP(作業員の選択!$C$33,基本データ!$A$11:$AN$50,8,FALSE))</f>
        <v>同上</v>
      </c>
      <c r="L201" s="317" t="s">
        <v>43</v>
      </c>
      <c r="M201" s="318"/>
      <c r="N201" s="319">
        <f>IF(作業員の選択!$C$33="","",VLOOKUP(作業員の選択!$C$33,基本データ!$A$11:$AN$50,9,FALSE))</f>
        <v>0</v>
      </c>
      <c r="O201" s="396"/>
      <c r="P201" s="321">
        <f>IF(作業員の選択!$C$33="","",VLOOKUP(作業員の選択!$C$33,基本データ!$A$11:$AN$50,11,FALSE))</f>
        <v>138</v>
      </c>
      <c r="Q201" s="324" t="s">
        <v>68</v>
      </c>
      <c r="R201" s="466">
        <f>IF(作業員の選択!$C$33="","",VLOOKUP(作業員の選択!$C$33,基本データ!$A$11:$AN$50,12,FALSE))</f>
        <v>82</v>
      </c>
      <c r="S201" s="299"/>
      <c r="T201" s="494">
        <f>IF(作業員の選択!$C$33="","　　年",VLOOKUP(作業員の選択!$C$33,基本データ!$A$11:$AQ$50,33,FALSE))</f>
        <v>523</v>
      </c>
      <c r="U201" s="495"/>
      <c r="V201" s="290" t="str">
        <f>IF(作業員の選択!$C$33="","",VLOOKUP(作業員の選択!$C$33,基本データ!$A$11:$AN$50,17,FALSE))</f>
        <v>ぬ</v>
      </c>
      <c r="W201" s="306"/>
      <c r="X201" s="290">
        <f>IF(作業員の選択!$C$33="","",VLOOKUP(作業員の選択!$C$33,基本データ!$A$11:$AN$50,23,FALSE))</f>
        <v>123</v>
      </c>
      <c r="Y201" s="301"/>
      <c r="Z201" s="301"/>
      <c r="AA201" s="291"/>
      <c r="AB201" s="290">
        <f>IF(作業員の選択!$C$33="","",VLOOKUP(作業員の選択!$C$33,基本データ!$A$11:$AN$50,29,FALSE))</f>
        <v>423</v>
      </c>
      <c r="AC201" s="291"/>
      <c r="AD201" s="307" t="s">
        <v>66</v>
      </c>
      <c r="AE201" s="308"/>
      <c r="AF201" s="283">
        <f>IF(作業員の選択!$C$13="","",VLOOKUP(作業員の選択!$C$13,基本データ!$A$11:$AN$50,25,FALSE))</f>
        <v>203</v>
      </c>
      <c r="AG201" s="283"/>
      <c r="AH201" s="263" t="str">
        <f>IF(作業員の選択!$C$33="","",IF(VLOOKUP(作業員の選択!$C$33,基本データ!$A$11:$AO$60,41,FALSE)="有","",IF(VLOOKUP(作業員の選択!$C$33,基本データ!$A$11:$AO$60,41,FALSE)="無","○","")))</f>
        <v>○</v>
      </c>
    </row>
    <row r="202" spans="1:34" ht="9" customHeight="1">
      <c r="B202" s="136"/>
      <c r="C202" s="276"/>
      <c r="D202" s="277"/>
      <c r="E202" s="278"/>
      <c r="F202" s="137"/>
      <c r="G202" s="297"/>
      <c r="H202" s="332"/>
      <c r="I202" s="333"/>
      <c r="J202" s="336"/>
      <c r="K202" s="194"/>
      <c r="L202" s="170"/>
      <c r="M202" s="171"/>
      <c r="N202" s="175"/>
      <c r="O202" s="176"/>
      <c r="P202" s="322"/>
      <c r="Q202" s="325"/>
      <c r="R202" s="467"/>
      <c r="S202" s="137"/>
      <c r="T202" s="496"/>
      <c r="U202" s="497"/>
      <c r="V202" s="292">
        <f>IF(作業員の選択!$C$33="","",VLOOKUP(作業員の選択!$C$33,基本データ!$A$11:$AN$50,18,FALSE))</f>
        <v>23</v>
      </c>
      <c r="W202" s="293"/>
      <c r="X202" s="292">
        <f>IF(作業員の選択!$C$33="","",VLOOKUP(作業員の選択!$C$33,基本データ!$A$11:$AN$50,24,FALSE))</f>
        <v>173</v>
      </c>
      <c r="Y202" s="304"/>
      <c r="Z202" s="304"/>
      <c r="AA202" s="293"/>
      <c r="AB202" s="292">
        <f>IF(作業員の選択!$C$33="","",VLOOKUP(作業員の選択!$C$33,基本データ!$A$11:$AN$50,30,FALSE))</f>
        <v>453</v>
      </c>
      <c r="AC202" s="293"/>
      <c r="AD202" s="309"/>
      <c r="AE202" s="310"/>
      <c r="AF202" s="282" t="str">
        <f>IF(作業員の選択!$C$33="","",VLOOKUP(作業員の選択!$C$33,基本データ!$A$11:$AN$50,39,FALSE))</f>
        <v>日雇保険</v>
      </c>
      <c r="AG202" s="282">
        <f>IF(作業員の選択!$C$33="","",VLOOKUP(作業員の選択!$C$33,基本データ!$A$11:$AN$50,40,FALSE))</f>
        <v>1023</v>
      </c>
      <c r="AH202" s="264"/>
    </row>
    <row r="203" spans="1:34" ht="9" customHeight="1">
      <c r="B203" s="85"/>
      <c r="C203" s="279"/>
      <c r="D203" s="280"/>
      <c r="E203" s="281"/>
      <c r="F203" s="82"/>
      <c r="G203" s="300"/>
      <c r="H203" s="334"/>
      <c r="I203" s="335"/>
      <c r="J203" s="395"/>
      <c r="K203" s="185"/>
      <c r="L203" s="128"/>
      <c r="M203" s="129"/>
      <c r="N203" s="129"/>
      <c r="O203" s="130"/>
      <c r="P203" s="323"/>
      <c r="Q203" s="326"/>
      <c r="R203" s="468"/>
      <c r="S203" s="83"/>
      <c r="T203" s="498"/>
      <c r="U203" s="499"/>
      <c r="V203" s="502">
        <f>IF(作業員の選択!$C$33="","",VLOOKUP(作業員の選択!$C$33,基本データ!$A$11:$AN$50,19,FALSE))</f>
        <v>73</v>
      </c>
      <c r="W203" s="503"/>
      <c r="X203" s="502">
        <f>IF(作業員の選択!$C$33="","",VLOOKUP(作業員の選択!$C$33,基本データ!$A$11:$AN$50,25,FALSE))</f>
        <v>223</v>
      </c>
      <c r="Y203" s="504"/>
      <c r="Z203" s="504"/>
      <c r="AA203" s="503"/>
      <c r="AB203" s="294">
        <f>IF(作業員の選択!$C$33="","",VLOOKUP(作業員の選択!$C$33,基本データ!$A$11:$AN$50,31,FALSE))</f>
        <v>523</v>
      </c>
      <c r="AC203" s="295"/>
      <c r="AD203" s="311"/>
      <c r="AE203" s="312"/>
      <c r="AF203" s="283">
        <f>IF(作業員の選択!$C$13="","",VLOOKUP(作業員の選択!$C$13,基本データ!$A$11:$AN$50,25,FALSE))</f>
        <v>203</v>
      </c>
      <c r="AG203" s="283">
        <f>IF(作業員の選択!$C$13="","",VLOOKUP(作業員の選択!$C$13,基本データ!$A$11:$AN$50,25,FALSE))</f>
        <v>203</v>
      </c>
      <c r="AH203" s="265"/>
    </row>
    <row r="204" spans="1:34" s="165" customFormat="1" ht="9" customHeight="1">
      <c r="A204" s="93"/>
      <c r="B204" s="95"/>
      <c r="C204" s="267" t="str">
        <f>IF(作業員の選択!$C$34="","",VLOOKUP(作業員の選択!$C$34,基本データ!$A$11:$AN$50,2,FALSE))</f>
        <v>しらい　よへい</v>
      </c>
      <c r="D204" s="268"/>
      <c r="E204" s="269"/>
      <c r="F204" s="84"/>
      <c r="G204" s="296"/>
      <c r="H204" s="313">
        <f>IF(作業員の選択!$C$34="","　　年　月　日",VLOOKUP(作業員の選択!$C$34,基本データ!$A$11:$AQ$50,5,FALSE))</f>
        <v>38621</v>
      </c>
      <c r="I204" s="314"/>
      <c r="J204" s="357">
        <f>IF(作業員の選択!$C$34="","　　年　月　日",VLOOKUP(作業員の選択!$C$34,基本データ!$A$11:$AQ$50,4,FALSE))</f>
        <v>18904</v>
      </c>
      <c r="K204" s="181" t="str">
        <f>IF(作業員の選択!$C$34="","",VLOOKUP(作業員の選択!$C$34,基本データ!$A$11:$AN$50,6,FALSE))</f>
        <v>長岡市越路3-4</v>
      </c>
      <c r="L204" s="505" t="s">
        <v>43</v>
      </c>
      <c r="M204" s="506"/>
      <c r="N204" s="383" t="str">
        <f>IF(作業員の選択!$C$34="","",VLOOKUP(作業員の選択!$C$34,基本データ!$A$11:$AN$50,7,FALSE))</f>
        <v>0258-11-0024</v>
      </c>
      <c r="O204" s="507"/>
      <c r="P204" s="342">
        <f>IF(作業員の選択!$C$34="","",VLOOKUP(作業員の選択!$C$34,基本データ!$A$11:$AN$50,10,FALSE))</f>
        <v>44624</v>
      </c>
      <c r="Q204" s="343"/>
      <c r="R204" s="344"/>
      <c r="S204" s="80"/>
      <c r="T204" s="351">
        <f>IF(作業員の選択!$C$34="","　　年　月　日",VLOOKUP(作業員の選択!$C$34,基本データ!$A$11:$AQ$50,32,FALSE))</f>
        <v>44644</v>
      </c>
      <c r="U204" s="352"/>
      <c r="V204" s="288" t="str">
        <f>IF(作業員の選択!$C$34="","",VLOOKUP(作業員の選択!$C$34,基本データ!$A$11:$AN$50,14,FALSE))</f>
        <v>低圧電気取扱業務</v>
      </c>
      <c r="W204" s="289"/>
      <c r="X204" s="288" t="str">
        <f>IF(作業員の選択!$C$34="","",VLOOKUP(作業員の選択!$C$34,基本データ!$A$11:$AN$50,20,FALSE))</f>
        <v>小型移動式クレーン(5t未満)</v>
      </c>
      <c r="Y204" s="382"/>
      <c r="Z204" s="382"/>
      <c r="AA204" s="289"/>
      <c r="AB204" s="288" t="str">
        <f>IF(作業員の選択!$C$34="","",VLOOKUP(作業員の選択!$C$34,基本データ!$A$11:$AN$50,26,FALSE))</f>
        <v>第2種電気工事士</v>
      </c>
      <c r="AC204" s="289"/>
      <c r="AD204" s="313" t="s">
        <v>66</v>
      </c>
      <c r="AE204" s="314"/>
      <c r="AF204" s="282" t="str">
        <f>IF(作業員の選択!$C$34="","",VLOOKUP(作業員の選択!$C$34,基本データ!$A$11:$AN$50,35,FALSE))</f>
        <v>建設国保</v>
      </c>
      <c r="AG204" s="282">
        <f>IF(作業員の選択!$C$34="","",VLOOKUP(作業員の選択!$C$34,基本データ!$A$11:$AN$50,36,FALSE))</f>
        <v>24</v>
      </c>
      <c r="AH204" s="263" t="str">
        <f>IF(作業員の選択!$C$34="","",IF(VLOOKUP(作業員の選択!$C$34,基本データ!$A$11:$AO$60,41,FALSE)="有","○",IF(VLOOKUP(作業員の選択!$C$34,基本データ!$A$11:$AO$60,41,FALSE)="","","")))</f>
        <v/>
      </c>
    </row>
    <row r="205" spans="1:34" s="165" customFormat="1" ht="9" customHeight="1">
      <c r="A205" s="93"/>
      <c r="B205" s="156"/>
      <c r="C205" s="270"/>
      <c r="D205" s="271"/>
      <c r="E205" s="272"/>
      <c r="F205" s="148"/>
      <c r="G205" s="297"/>
      <c r="H205" s="309"/>
      <c r="I205" s="310"/>
      <c r="J205" s="358"/>
      <c r="K205" s="194"/>
      <c r="L205" s="169"/>
      <c r="M205" s="177"/>
      <c r="N205" s="172"/>
      <c r="O205" s="178"/>
      <c r="P205" s="345"/>
      <c r="Q205" s="346"/>
      <c r="R205" s="347"/>
      <c r="S205" s="145"/>
      <c r="T205" s="353"/>
      <c r="U205" s="354"/>
      <c r="V205" s="290" t="str">
        <f>IF(作業員の選択!$C$34="","",VLOOKUP(作業員の選択!$C$34,基本データ!$A$11:$AN$50,15,FALSE))</f>
        <v>職長訓練</v>
      </c>
      <c r="W205" s="291"/>
      <c r="X205" s="290" t="str">
        <f>IF(作業員の選択!$C$34="","",VLOOKUP(作業員の選択!$C$34,基本データ!$A$11:$AN$50,21,FALSE))</f>
        <v>玉掛作業者(1t以上)</v>
      </c>
      <c r="Y205" s="301"/>
      <c r="Z205" s="301"/>
      <c r="AA205" s="291"/>
      <c r="AB205" s="290" t="str">
        <f>IF(作業員の選択!$C$34="","",VLOOKUP(作業員の選択!$C$34,基本データ!$A$11:$AN$50,27,FALSE))</f>
        <v>有線ﾃﾚﾋﾞｼﾞｮﾝ放送技術者</v>
      </c>
      <c r="AC205" s="291"/>
      <c r="AD205" s="309"/>
      <c r="AE205" s="310"/>
      <c r="AF205" s="283">
        <f>IF(作業員の選択!$C$14="","",VLOOKUP(作業員の選択!$C$14,基本データ!$A$11:$AN$50,25,FALSE))</f>
        <v>204</v>
      </c>
      <c r="AG205" s="283">
        <f>IF(作業員の選択!$C$14="","",VLOOKUP(作業員の選択!$C$14,基本データ!$A$11:$AN$50,25,FALSE))</f>
        <v>204</v>
      </c>
      <c r="AH205" s="264"/>
    </row>
    <row r="206" spans="1:34" ht="9" customHeight="1">
      <c r="B206" s="284">
        <v>24</v>
      </c>
      <c r="C206" s="273" t="str">
        <f>IF(作業員の選択!$C$34="","",VLOOKUP(作業員の選択!$C$34,基本データ!$A$11:$AN$50,1,FALSE))</f>
        <v>白井　与平</v>
      </c>
      <c r="D206" s="274"/>
      <c r="E206" s="275"/>
      <c r="F206" s="299" t="str">
        <f>IF(作業員の選択!$C$34="","",VLOOKUP(作業員の選択!$C$34,基本データ!$A$11:$AN$50,3,FALSE))</f>
        <v>電工</v>
      </c>
      <c r="G206" s="297"/>
      <c r="H206" s="315"/>
      <c r="I206" s="316"/>
      <c r="J206" s="359"/>
      <c r="K206" s="183"/>
      <c r="L206" s="125"/>
      <c r="M206" s="126"/>
      <c r="N206" s="126"/>
      <c r="O206" s="127"/>
      <c r="P206" s="348"/>
      <c r="Q206" s="349"/>
      <c r="R206" s="350"/>
      <c r="S206" s="299" t="str">
        <f>IF(作業員の選択!$C$34="","",VLOOKUP(作業員の選択!$C$34,基本データ!$A$11:$AN$50,13,FALSE))</f>
        <v>O</v>
      </c>
      <c r="T206" s="355"/>
      <c r="U206" s="356"/>
      <c r="V206" s="290" t="str">
        <f>IF(作業員の選択!$C$34="","",VLOOKUP(作業員の選択!$C$34,基本データ!$A$11:$AN$50,16,FALSE))</f>
        <v>研削といし</v>
      </c>
      <c r="W206" s="306"/>
      <c r="X206" s="290" t="str">
        <f>IF(作業員の選択!$C$34="","",VLOOKUP(作業員の選択!$C$34,基本データ!$A$11:$AN$50,22,FALSE))</f>
        <v>高所作業車(10m以上)</v>
      </c>
      <c r="Y206" s="301"/>
      <c r="Z206" s="301"/>
      <c r="AA206" s="291"/>
      <c r="AB206" s="290" t="str">
        <f>IF(作業員の選択!$C$34="","",VLOOKUP(作業員の選択!$C$34,基本データ!$A$11:$AN$50,28,FALSE))</f>
        <v>消防設備士甲種４級</v>
      </c>
      <c r="AC206" s="291"/>
      <c r="AD206" s="315"/>
      <c r="AE206" s="316"/>
      <c r="AF206" s="282" t="str">
        <f>IF(作業員の選択!$C$34="","",VLOOKUP(作業員の選択!$C$34,基本データ!$A$11:$AN$50,37,FALSE))</f>
        <v>受給者</v>
      </c>
      <c r="AG206" s="282" t="s">
        <v>399</v>
      </c>
      <c r="AH206" s="265"/>
    </row>
    <row r="207" spans="1:34" ht="9" customHeight="1">
      <c r="B207" s="284"/>
      <c r="C207" s="276"/>
      <c r="D207" s="277"/>
      <c r="E207" s="278"/>
      <c r="F207" s="299"/>
      <c r="G207" s="297"/>
      <c r="H207" s="330">
        <f ca="1">IF(作業員の選択!$C$34="","　　年",VLOOKUP(作業員の選択!$C$34,基本データ!$A$11:$AQ$50,43,FALSE))</f>
        <v>16</v>
      </c>
      <c r="I207" s="331"/>
      <c r="J207" s="394">
        <f ca="1">IF(作業員の選択!$C$34="","　歳",VLOOKUP(作業員の選択!$C$34,基本データ!$A$11:$AQ$50,42,FALSE))</f>
        <v>70</v>
      </c>
      <c r="K207" s="195" t="str">
        <f>IF(作業員の選択!$C$34="","",VLOOKUP(作業員の選択!$C$34,基本データ!$A$11:$AN$50,8,FALSE))</f>
        <v>同上</v>
      </c>
      <c r="L207" s="317" t="s">
        <v>43</v>
      </c>
      <c r="M207" s="318"/>
      <c r="N207" s="319">
        <f>IF(作業員の選択!$C$34="","",VLOOKUP(作業員の選択!$C$34,基本データ!$A$11:$AN$50,9,FALSE))</f>
        <v>0</v>
      </c>
      <c r="O207" s="396"/>
      <c r="P207" s="321">
        <f>IF(作業員の選択!$C$34="","",VLOOKUP(作業員の選択!$C$34,基本データ!$A$11:$AN$50,11,FALSE))</f>
        <v>139</v>
      </c>
      <c r="Q207" s="324" t="s">
        <v>68</v>
      </c>
      <c r="R207" s="466">
        <f>IF(作業員の選択!$C$34="","",VLOOKUP(作業員の選択!$C$34,基本データ!$A$11:$AN$50,12,FALSE))</f>
        <v>89</v>
      </c>
      <c r="S207" s="299"/>
      <c r="T207" s="494">
        <f>IF(作業員の選択!$C$34="","　　年",VLOOKUP(作業員の選択!$C$34,基本データ!$A$11:$AQ$50,33,FALSE))</f>
        <v>524</v>
      </c>
      <c r="U207" s="495"/>
      <c r="V207" s="290" t="str">
        <f>IF(作業員の選択!$C$34="","",VLOOKUP(作業員の選択!$C$34,基本データ!$A$11:$AN$50,17,FALSE))</f>
        <v>ね</v>
      </c>
      <c r="W207" s="306"/>
      <c r="X207" s="290">
        <f>IF(作業員の選択!$C$34="","",VLOOKUP(作業員の選択!$C$34,基本データ!$A$11:$AN$50,23,FALSE))</f>
        <v>124</v>
      </c>
      <c r="Y207" s="301"/>
      <c r="Z207" s="301"/>
      <c r="AA207" s="291"/>
      <c r="AB207" s="290">
        <f>IF(作業員の選択!$C$34="","",VLOOKUP(作業員の選択!$C$34,基本データ!$A$11:$AN$50,29,FALSE))</f>
        <v>424</v>
      </c>
      <c r="AC207" s="291"/>
      <c r="AD207" s="307" t="s">
        <v>66</v>
      </c>
      <c r="AE207" s="308"/>
      <c r="AF207" s="283">
        <f>IF(作業員の選択!$C$14="","",VLOOKUP(作業員の選択!$C$14,基本データ!$A$11:$AN$50,25,FALSE))</f>
        <v>204</v>
      </c>
      <c r="AG207" s="283"/>
      <c r="AH207" s="263" t="str">
        <f>IF(作業員の選択!$C$34="","",IF(VLOOKUP(作業員の選択!$C$34,基本データ!$A$11:$AO$60,41,FALSE)="有","",IF(VLOOKUP(作業員の選択!$C$34,基本データ!$A$11:$AO$60,41,FALSE)="無","○","")))</f>
        <v>○</v>
      </c>
    </row>
    <row r="208" spans="1:34" ht="9" customHeight="1">
      <c r="B208" s="136"/>
      <c r="C208" s="276"/>
      <c r="D208" s="277"/>
      <c r="E208" s="278"/>
      <c r="F208" s="137"/>
      <c r="G208" s="297"/>
      <c r="H208" s="332"/>
      <c r="I208" s="333"/>
      <c r="J208" s="336"/>
      <c r="K208" s="194"/>
      <c r="L208" s="170"/>
      <c r="M208" s="171"/>
      <c r="N208" s="175"/>
      <c r="O208" s="176"/>
      <c r="P208" s="322"/>
      <c r="Q208" s="325"/>
      <c r="R208" s="467"/>
      <c r="S208" s="137"/>
      <c r="T208" s="496"/>
      <c r="U208" s="497"/>
      <c r="V208" s="292">
        <f>IF(作業員の選択!$C$34="","",VLOOKUP(作業員の選択!$C$34,基本データ!$A$11:$AN$50,18,FALSE))</f>
        <v>24</v>
      </c>
      <c r="W208" s="293"/>
      <c r="X208" s="292">
        <f>IF(作業員の選択!$C$34="","",VLOOKUP(作業員の選択!$C$34,基本データ!$A$11:$AN$50,24,FALSE))</f>
        <v>174</v>
      </c>
      <c r="Y208" s="304"/>
      <c r="Z208" s="304"/>
      <c r="AA208" s="293"/>
      <c r="AB208" s="292">
        <f>IF(作業員の選択!$C$34="","",VLOOKUP(作業員の選択!$C$34,基本データ!$A$11:$AN$50,30,FALSE))</f>
        <v>454</v>
      </c>
      <c r="AC208" s="293"/>
      <c r="AD208" s="309"/>
      <c r="AE208" s="310"/>
      <c r="AF208" s="282" t="str">
        <f>IF(作業員の選択!$C$34="","",VLOOKUP(作業員の選択!$C$34,基本データ!$A$11:$AN$50,39,FALSE))</f>
        <v>日雇保険</v>
      </c>
      <c r="AG208" s="282">
        <f>IF(作業員の選択!$C$34="","",VLOOKUP(作業員の選択!$C$34,基本データ!$A$11:$AN$50,40,FALSE))</f>
        <v>1024</v>
      </c>
      <c r="AH208" s="264"/>
    </row>
    <row r="209" spans="1:34" ht="9" customHeight="1">
      <c r="B209" s="85"/>
      <c r="C209" s="279"/>
      <c r="D209" s="280"/>
      <c r="E209" s="281"/>
      <c r="F209" s="82"/>
      <c r="G209" s="300"/>
      <c r="H209" s="334"/>
      <c r="I209" s="335"/>
      <c r="J209" s="395"/>
      <c r="K209" s="185"/>
      <c r="L209" s="128"/>
      <c r="M209" s="129"/>
      <c r="N209" s="129"/>
      <c r="O209" s="130"/>
      <c r="P209" s="323"/>
      <c r="Q209" s="326"/>
      <c r="R209" s="468"/>
      <c r="S209" s="83"/>
      <c r="T209" s="498"/>
      <c r="U209" s="499"/>
      <c r="V209" s="502">
        <f>IF(作業員の選択!$C$34="","",VLOOKUP(作業員の選択!$C$34,基本データ!$A$11:$AN$50,19,FALSE))</f>
        <v>74</v>
      </c>
      <c r="W209" s="503"/>
      <c r="X209" s="502">
        <f>IF(作業員の選択!$C$34="","",VLOOKUP(作業員の選択!$C$34,基本データ!$A$11:$AN$50,25,FALSE))</f>
        <v>224</v>
      </c>
      <c r="Y209" s="504"/>
      <c r="Z209" s="504"/>
      <c r="AA209" s="503"/>
      <c r="AB209" s="294">
        <f>IF(作業員の選択!$C$34="","",VLOOKUP(作業員の選択!$C$34,基本データ!$A$11:$AN$50,31,FALSE))</f>
        <v>524</v>
      </c>
      <c r="AC209" s="295"/>
      <c r="AD209" s="311"/>
      <c r="AE209" s="312"/>
      <c r="AF209" s="283">
        <f>IF(作業員の選択!$C$14="","",VLOOKUP(作業員の選択!$C$14,基本データ!$A$11:$AN$50,25,FALSE))</f>
        <v>204</v>
      </c>
      <c r="AG209" s="283">
        <f>IF(作業員の選択!$C$14="","",VLOOKUP(作業員の選択!$C$14,基本データ!$A$11:$AN$50,25,FALSE))</f>
        <v>204</v>
      </c>
      <c r="AH209" s="265"/>
    </row>
    <row r="210" spans="1:34" ht="9" customHeight="1">
      <c r="B210" s="86"/>
      <c r="C210" s="267" t="str">
        <f>IF(作業員の選択!$C$35="","",VLOOKUP(作業員の選択!$C$35,基本データ!$A$11:$AN$50,2,FALSE))</f>
        <v>しらい　ごへい</v>
      </c>
      <c r="D210" s="268"/>
      <c r="E210" s="269"/>
      <c r="F210" s="84"/>
      <c r="G210" s="296"/>
      <c r="H210" s="313">
        <f>IF(作業員の選択!$C$35="","　　年　月　日",VLOOKUP(作業員の選択!$C$35,基本データ!$A$11:$AQ$50,5,FALSE))</f>
        <v>38808</v>
      </c>
      <c r="I210" s="314"/>
      <c r="J210" s="357">
        <f>IF(作業員の選択!$C$35="","　　年　月　日",VLOOKUP(作業員の選択!$C$35,基本データ!$A$11:$AQ$50,4,FALSE))</f>
        <v>18835</v>
      </c>
      <c r="K210" s="181" t="str">
        <f>IF(作業員の選択!$C$35="","",VLOOKUP(作業員の選択!$C$35,基本データ!$A$11:$AN$50,6,FALSE))</f>
        <v>長岡市越路3-5</v>
      </c>
      <c r="L210" s="317" t="s">
        <v>43</v>
      </c>
      <c r="M210" s="318"/>
      <c r="N210" s="383" t="str">
        <f>IF(作業員の選択!$C$35="","",VLOOKUP(作業員の選択!$C$35,基本データ!$A$11:$AN$50,7,FALSE))</f>
        <v>0258-11-0025</v>
      </c>
      <c r="O210" s="384"/>
      <c r="P210" s="342">
        <f>IF(作業員の選択!$C$35="","",VLOOKUP(作業員の選択!$C$35,基本データ!$A$11:$AN$50,10,FALSE))</f>
        <v>44625</v>
      </c>
      <c r="Q210" s="343"/>
      <c r="R210" s="344"/>
      <c r="S210" s="80"/>
      <c r="T210" s="351">
        <f>IF(作業員の選択!$C$35="","　　年　月　日",VLOOKUP(作業員の選択!$C$35,基本データ!$A$11:$AQ$50,32,FALSE))</f>
        <v>44645</v>
      </c>
      <c r="U210" s="352"/>
      <c r="V210" s="288" t="str">
        <f>IF(作業員の選択!$C$35="","",VLOOKUP(作業員の選択!$C$35,基本データ!$A$11:$AN$50,14,FALSE))</f>
        <v>小型車両系建設機械</v>
      </c>
      <c r="W210" s="381"/>
      <c r="X210" s="288" t="str">
        <f>IF(作業員の選択!$C$35="","",VLOOKUP(作業員の選択!$C$35,基本データ!$A$11:$AN$50,20,FALSE))</f>
        <v>高所作業車(10m以上)</v>
      </c>
      <c r="Y210" s="382"/>
      <c r="Z210" s="382"/>
      <c r="AA210" s="289"/>
      <c r="AB210" s="288" t="str">
        <f>IF(作業員の選択!$C$35="","",VLOOKUP(作業員の選択!$C$35,基本データ!$A$11:$AN$50,26,FALSE))</f>
        <v>第2種電気工事士</v>
      </c>
      <c r="AC210" s="289"/>
      <c r="AD210" s="313" t="s">
        <v>66</v>
      </c>
      <c r="AE210" s="314"/>
      <c r="AF210" s="282" t="str">
        <f>IF(作業員の選択!$C$35="","",VLOOKUP(作業員の選択!$C$35,基本データ!$A$11:$AN$50,35,FALSE))</f>
        <v>建設国保</v>
      </c>
      <c r="AG210" s="282">
        <f>IF(作業員の選択!$C$35="","",VLOOKUP(作業員の選択!$C$35,基本データ!$A$11:$AN$50,36,FALSE))</f>
        <v>25</v>
      </c>
      <c r="AH210" s="263" t="str">
        <f>IF(作業員の選択!$C$41
="","",IF(VLOOKUP(作業員の選択!$C$41,基本データ!$A$11:$AO$60,41,FALSE)="有","○",IF(VLOOKUP(作業員の選択!$C$41,基本データ!$A$11:$AO$60,41,FALSE)="","","")))</f>
        <v/>
      </c>
    </row>
    <row r="211" spans="1:34" ht="9" customHeight="1">
      <c r="B211" s="149"/>
      <c r="C211" s="270"/>
      <c r="D211" s="271"/>
      <c r="E211" s="272"/>
      <c r="F211" s="148"/>
      <c r="G211" s="297"/>
      <c r="H211" s="309"/>
      <c r="I211" s="310"/>
      <c r="J211" s="358"/>
      <c r="K211" s="194"/>
      <c r="L211" s="170"/>
      <c r="M211" s="171"/>
      <c r="N211" s="172"/>
      <c r="O211" s="173"/>
      <c r="P211" s="345"/>
      <c r="Q211" s="346"/>
      <c r="R211" s="347"/>
      <c r="S211" s="145"/>
      <c r="T211" s="353"/>
      <c r="U211" s="354"/>
      <c r="V211" s="290" t="str">
        <f>IF(作業員の選択!$C$35="","",VLOOKUP(作業員の選択!$C$35,基本データ!$A$11:$AN$50,15,FALSE))</f>
        <v>低圧電気取扱業務</v>
      </c>
      <c r="W211" s="306"/>
      <c r="X211" s="290" t="str">
        <f>IF(作業員の選択!$C$35="","",VLOOKUP(作業員の選択!$C$35,基本データ!$A$11:$AN$50,21,FALSE))</f>
        <v>小型移動式クレーン(5t未満)</v>
      </c>
      <c r="Y211" s="301"/>
      <c r="Z211" s="301"/>
      <c r="AA211" s="291"/>
      <c r="AB211" s="290" t="str">
        <f>IF(作業員の選択!$C$35="","",VLOOKUP(作業員の選択!$C$35,基本データ!$A$11:$AN$50,27,FALSE))</f>
        <v>有線ﾃﾚﾋﾞｼﾞｮﾝ放送技術者</v>
      </c>
      <c r="AC211" s="291"/>
      <c r="AD211" s="309"/>
      <c r="AE211" s="310"/>
      <c r="AF211" s="283">
        <f>IF(作業員の選択!$C$15="","",VLOOKUP(作業員の選択!$C$15,基本データ!$A$11:$AN$50,25,FALSE))</f>
        <v>205</v>
      </c>
      <c r="AG211" s="283">
        <f>IF(作業員の選択!$C$15="","",VLOOKUP(作業員の選択!$C$15,基本データ!$A$11:$AN$50,25,FALSE))</f>
        <v>205</v>
      </c>
      <c r="AH211" s="264"/>
    </row>
    <row r="212" spans="1:34" ht="9" customHeight="1">
      <c r="B212" s="284">
        <v>25</v>
      </c>
      <c r="C212" s="273" t="str">
        <f>IF(作業員の選択!$C$35="","",VLOOKUP(作業員の選択!$C$35,基本データ!$A$11:$AN$50,1,FALSE))</f>
        <v>白井　五平</v>
      </c>
      <c r="D212" s="274"/>
      <c r="E212" s="275"/>
      <c r="F212" s="299" t="str">
        <f>IF(作業員の選択!$C$35="","",VLOOKUP(作業員の選択!$C$35,基本データ!$A$11:$AN$50,3,FALSE))</f>
        <v>電工</v>
      </c>
      <c r="G212" s="297"/>
      <c r="H212" s="315"/>
      <c r="I212" s="316"/>
      <c r="J212" s="359"/>
      <c r="K212" s="183"/>
      <c r="L212" s="125"/>
      <c r="M212" s="126"/>
      <c r="N212" s="126"/>
      <c r="O212" s="127"/>
      <c r="P212" s="348"/>
      <c r="Q212" s="349"/>
      <c r="R212" s="350"/>
      <c r="S212" s="299" t="str">
        <f>IF(作業員の選択!$C$35="","",VLOOKUP(作業員の選択!$C$35,基本データ!$A$11:$AN$50,13,FALSE))</f>
        <v>A</v>
      </c>
      <c r="T212" s="355"/>
      <c r="U212" s="356"/>
      <c r="V212" s="290" t="str">
        <f>IF(作業員の選択!$C$35="","",VLOOKUP(作業員の選択!$C$35,基本データ!$A$11:$AN$50,16,FALSE))</f>
        <v>研削といし</v>
      </c>
      <c r="W212" s="306"/>
      <c r="X212" s="290" t="str">
        <f>IF(作業員の選択!$C$35="","",VLOOKUP(作業員の選択!$C$35,基本データ!$A$11:$AN$50,22,FALSE))</f>
        <v>玉掛作業者(1t以上)</v>
      </c>
      <c r="Y212" s="301"/>
      <c r="Z212" s="301"/>
      <c r="AA212" s="291"/>
      <c r="AB212" s="290" t="str">
        <f>IF(作業員の選択!$C$35="","",VLOOKUP(作業員の選択!$C$35,基本データ!$A$11:$AN$50,28,FALSE))</f>
        <v>消防設備士甲種４級</v>
      </c>
      <c r="AC212" s="291"/>
      <c r="AD212" s="315"/>
      <c r="AE212" s="316"/>
      <c r="AF212" s="282" t="str">
        <f>IF(作業員の選択!$C$35="","",VLOOKUP(作業員の選択!$C$35,基本データ!$A$11:$AN$50,37,FALSE))</f>
        <v>受給者</v>
      </c>
      <c r="AG212" s="282" t="s">
        <v>399</v>
      </c>
      <c r="AH212" s="265"/>
    </row>
    <row r="213" spans="1:34" ht="9" customHeight="1">
      <c r="B213" s="284"/>
      <c r="C213" s="276"/>
      <c r="D213" s="277"/>
      <c r="E213" s="278"/>
      <c r="F213" s="299"/>
      <c r="G213" s="297"/>
      <c r="H213" s="330">
        <f ca="1">IF(作業員の選択!$C$35="","　　年",VLOOKUP(作業員の選択!$C$35,基本データ!$A$11:$AQ$50,43,FALSE))</f>
        <v>16</v>
      </c>
      <c r="I213" s="331"/>
      <c r="J213" s="394">
        <f ca="1">IF(作業員の選択!$C$35="","　歳",VLOOKUP(作業員の選択!$C$35,基本データ!$A$11:$AQ$50,42,FALSE))</f>
        <v>70</v>
      </c>
      <c r="K213" s="195" t="str">
        <f>IF(作業員の選択!$C$35="","",VLOOKUP(作業員の選択!$C$35,基本データ!$A$11:$AN$50,8,FALSE))</f>
        <v>同上</v>
      </c>
      <c r="L213" s="317" t="s">
        <v>43</v>
      </c>
      <c r="M213" s="318"/>
      <c r="N213" s="319">
        <f>IF(作業員の選択!$C$35="","",VLOOKUP(作業員の選択!$C$35,基本データ!$A$11:$AN$50,9,FALSE))</f>
        <v>0</v>
      </c>
      <c r="O213" s="396"/>
      <c r="P213" s="321">
        <f>IF(作業員の選択!$C$35="","",VLOOKUP(作業員の選択!$C$35,基本データ!$A$11:$AN$50,11,FALSE))</f>
        <v>128</v>
      </c>
      <c r="Q213" s="324" t="s">
        <v>68</v>
      </c>
      <c r="R213" s="466">
        <f>IF(作業員の選択!$C$35="","",VLOOKUP(作業員の選択!$C$35,基本データ!$A$11:$AN$50,12,FALSE))</f>
        <v>61</v>
      </c>
      <c r="S213" s="299"/>
      <c r="T213" s="494">
        <f>IF(作業員の選択!$C$35="","　　年",VLOOKUP(作業員の選択!$C$35,基本データ!$A$11:$AQ$50,33,FALSE))</f>
        <v>525</v>
      </c>
      <c r="U213" s="495"/>
      <c r="V213" s="290" t="str">
        <f>IF(作業員の選択!$C$35="","",VLOOKUP(作業員の選択!$C$35,基本データ!$A$11:$AN$50,17,FALSE))</f>
        <v>の</v>
      </c>
      <c r="W213" s="306"/>
      <c r="X213" s="290">
        <f>IF(作業員の選択!$C$35="","",VLOOKUP(作業員の選択!$C$35,基本データ!$A$11:$AN$50,23,FALSE))</f>
        <v>125</v>
      </c>
      <c r="Y213" s="301"/>
      <c r="Z213" s="301"/>
      <c r="AA213" s="291"/>
      <c r="AB213" s="290">
        <f>IF(作業員の選択!$C$35="","",VLOOKUP(作業員の選択!$C$35,基本データ!$A$11:$AN$50,29,FALSE))</f>
        <v>425</v>
      </c>
      <c r="AC213" s="291"/>
      <c r="AD213" s="307" t="s">
        <v>66</v>
      </c>
      <c r="AE213" s="308"/>
      <c r="AF213" s="283">
        <f>IF(作業員の選択!$C$15="","",VLOOKUP(作業員の選択!$C$15,基本データ!$A$11:$AN$50,25,FALSE))</f>
        <v>205</v>
      </c>
      <c r="AG213" s="283"/>
      <c r="AH213" s="263" t="str">
        <f>IF(作業員の選択!$C$41
="","",IF(VLOOKUP(作業員の選択!$C$41,基本データ!$A$11:$AO$60,41,FALSE)="有","",IF(VLOOKUP(作業員の選択!$C$41,基本データ!$A$11:$AO$60,41,FALSE)="無","○","")))</f>
        <v/>
      </c>
    </row>
    <row r="214" spans="1:34" ht="9" customHeight="1">
      <c r="B214" s="136"/>
      <c r="C214" s="276"/>
      <c r="D214" s="277"/>
      <c r="E214" s="278"/>
      <c r="F214" s="137"/>
      <c r="G214" s="297"/>
      <c r="H214" s="332"/>
      <c r="I214" s="333"/>
      <c r="J214" s="336"/>
      <c r="K214" s="194"/>
      <c r="L214" s="170"/>
      <c r="M214" s="171"/>
      <c r="N214" s="175"/>
      <c r="O214" s="176"/>
      <c r="P214" s="322"/>
      <c r="Q214" s="325"/>
      <c r="R214" s="467"/>
      <c r="S214" s="137"/>
      <c r="T214" s="496"/>
      <c r="U214" s="497"/>
      <c r="V214" s="292">
        <f>IF(作業員の選択!$C$35="","",VLOOKUP(作業員の選択!$C$35,基本データ!$A$11:$AN$50,18,FALSE))</f>
        <v>25</v>
      </c>
      <c r="W214" s="293"/>
      <c r="X214" s="292">
        <f>IF(作業員の選択!$C$35="","",VLOOKUP(作業員の選択!$C$35,基本データ!$A$11:$AN$50,24,FALSE))</f>
        <v>175</v>
      </c>
      <c r="Y214" s="304"/>
      <c r="Z214" s="304"/>
      <c r="AA214" s="293"/>
      <c r="AB214" s="292">
        <f>IF(作業員の選択!$C$35="","",VLOOKUP(作業員の選択!$C$35,基本データ!$A$11:$AN$50,30,FALSE))</f>
        <v>455</v>
      </c>
      <c r="AC214" s="293"/>
      <c r="AD214" s="309"/>
      <c r="AE214" s="310"/>
      <c r="AF214" s="282" t="str">
        <f>IF(作業員の選択!$C$35="","",VLOOKUP(作業員の選択!$C$35,基本データ!$A$11:$AN$50,39,FALSE))</f>
        <v>日雇保険</v>
      </c>
      <c r="AG214" s="282">
        <f>IF(作業員の選択!$C$35="","",VLOOKUP(作業員の選択!$C$35,基本データ!$A$11:$AN$50,40,FALSE))</f>
        <v>1025</v>
      </c>
      <c r="AH214" s="264"/>
    </row>
    <row r="215" spans="1:34" ht="9" customHeight="1">
      <c r="B215" s="85"/>
      <c r="C215" s="279"/>
      <c r="D215" s="280"/>
      <c r="E215" s="281"/>
      <c r="F215" s="82"/>
      <c r="G215" s="300"/>
      <c r="H215" s="334"/>
      <c r="I215" s="335"/>
      <c r="J215" s="395"/>
      <c r="K215" s="185"/>
      <c r="L215" s="128"/>
      <c r="M215" s="129"/>
      <c r="N215" s="129"/>
      <c r="O215" s="130"/>
      <c r="P215" s="323"/>
      <c r="Q215" s="326"/>
      <c r="R215" s="468"/>
      <c r="S215" s="83"/>
      <c r="T215" s="498"/>
      <c r="U215" s="499"/>
      <c r="V215" s="502">
        <f>IF(作業員の選択!$C$35="","",VLOOKUP(作業員の選択!$C$35,基本データ!$A$11:$AN$50,19,FALSE))</f>
        <v>75</v>
      </c>
      <c r="W215" s="503"/>
      <c r="X215" s="502">
        <f>IF(作業員の選択!$C$35="","",VLOOKUP(作業員の選択!$C$35,基本データ!$A$11:$AN$50,25,FALSE))</f>
        <v>225</v>
      </c>
      <c r="Y215" s="504"/>
      <c r="Z215" s="504"/>
      <c r="AA215" s="503"/>
      <c r="AB215" s="294">
        <f>IF(作業員の選択!$C$35="","",VLOOKUP(作業員の選択!$C$35,基本データ!$A$11:$AN$50,31,FALSE))</f>
        <v>525</v>
      </c>
      <c r="AC215" s="295"/>
      <c r="AD215" s="311"/>
      <c r="AE215" s="312"/>
      <c r="AF215" s="283">
        <f>IF(作業員の選択!$C$15="","",VLOOKUP(作業員の選択!$C$15,基本データ!$A$11:$AN$50,25,FALSE))</f>
        <v>205</v>
      </c>
      <c r="AG215" s="283">
        <f>IF(作業員の選択!$C$15="","",VLOOKUP(作業員の選択!$C$15,基本データ!$A$11:$AN$50,25,FALSE))</f>
        <v>205</v>
      </c>
      <c r="AH215" s="265"/>
    </row>
    <row r="216" spans="1:34" ht="9" customHeight="1">
      <c r="B216" s="86"/>
      <c r="C216" s="267" t="str">
        <f>IF(作業員の選択!$C$36="","",VLOOKUP(作業員の選択!$C$36,基本データ!$A$11:$AN$50,2,FALSE))</f>
        <v>しらい　ろくへい</v>
      </c>
      <c r="D216" s="268"/>
      <c r="E216" s="269"/>
      <c r="F216" s="84"/>
      <c r="G216" s="296"/>
      <c r="H216" s="313">
        <f>IF(作業員の選択!$C$36="","　　年　月　日",VLOOKUP(作業員の選択!$C$36,基本データ!$A$11:$AQ$50,5,FALSE))</f>
        <v>41156</v>
      </c>
      <c r="I216" s="314"/>
      <c r="J216" s="357">
        <f>IF(作業員の選択!$C$36="","　　年　月　日",VLOOKUP(作業員の選択!$C$36,基本データ!$A$11:$AQ$50,4,FALSE))</f>
        <v>18775</v>
      </c>
      <c r="K216" s="181" t="str">
        <f>IF(作業員の選択!$C$36="","",VLOOKUP(作業員の選択!$C$36,基本データ!$A$11:$AN$50,6,FALSE))</f>
        <v>長岡市越路3-6</v>
      </c>
      <c r="L216" s="317" t="s">
        <v>43</v>
      </c>
      <c r="M216" s="318"/>
      <c r="N216" s="383" t="str">
        <f>IF(作業員の選択!$C$36="","",VLOOKUP(作業員の選択!$C$36,基本データ!$A$11:$AN$50,7,FALSE))</f>
        <v>0258-11-0026</v>
      </c>
      <c r="O216" s="384"/>
      <c r="P216" s="342">
        <f>IF(作業員の選択!$C$36="","",VLOOKUP(作業員の選択!$C$36,基本データ!$A$11:$AN$50,10,FALSE))</f>
        <v>44626</v>
      </c>
      <c r="Q216" s="343"/>
      <c r="R216" s="344"/>
      <c r="S216" s="80"/>
      <c r="T216" s="351">
        <f>IF(作業員の選択!$C$36="","　　年　月　日",VLOOKUP(作業員の選択!$C$36,基本データ!$A$11:$AQ$50,32,FALSE))</f>
        <v>44646</v>
      </c>
      <c r="U216" s="352"/>
      <c r="V216" s="288" t="str">
        <f>IF(作業員の選択!$C$36="","",VLOOKUP(作業員の選択!$C$36,基本データ!$A$11:$AN$50,14,FALSE))</f>
        <v>低圧電気取扱業務</v>
      </c>
      <c r="W216" s="381"/>
      <c r="X216" s="288" t="str">
        <f>IF(作業員の選択!$C$36="","",VLOOKUP(作業員の選択!$C$36,基本データ!$A$11:$AN$50,20,FALSE))</f>
        <v>小型移動式クレーン(5t未満)</v>
      </c>
      <c r="Y216" s="382"/>
      <c r="Z216" s="382"/>
      <c r="AA216" s="289"/>
      <c r="AB216" s="288" t="str">
        <f>IF(作業員の選択!$C$36="","",VLOOKUP(作業員の選択!$C$36,基本データ!$A$11:$AN$50,26,FALSE))</f>
        <v>第2種電気工事士</v>
      </c>
      <c r="AC216" s="289"/>
      <c r="AD216" s="313" t="s">
        <v>66</v>
      </c>
      <c r="AE216" s="314"/>
      <c r="AF216" s="282" t="str">
        <f>IF(作業員の選択!$C$36="","",VLOOKUP(作業員の選択!$C$36,基本データ!$A$11:$AN$50,35,FALSE))</f>
        <v>建設国保</v>
      </c>
      <c r="AG216" s="282">
        <f>IF(作業員の選択!$C$36="","",VLOOKUP(作業員の選択!$C$36,基本データ!$A$11:$AN$50,36,FALSE))</f>
        <v>26</v>
      </c>
      <c r="AH216" s="263" t="str">
        <f>IF(作業員の選択!$C$36="","",IF(VLOOKUP(作業員の選択!$C$36,基本データ!$A$11:$AO$60,41,FALSE)="有","○",IF(VLOOKUP(作業員の選択!$C$36,基本データ!$A$11:$AO$60,41,FALSE)="","","")))</f>
        <v/>
      </c>
    </row>
    <row r="217" spans="1:34" ht="9" customHeight="1">
      <c r="B217" s="149"/>
      <c r="C217" s="270"/>
      <c r="D217" s="271"/>
      <c r="E217" s="272"/>
      <c r="F217" s="148"/>
      <c r="G217" s="297"/>
      <c r="H217" s="309"/>
      <c r="I217" s="310"/>
      <c r="J217" s="358"/>
      <c r="K217" s="194"/>
      <c r="L217" s="170"/>
      <c r="M217" s="171"/>
      <c r="N217" s="172"/>
      <c r="O217" s="173"/>
      <c r="P217" s="345"/>
      <c r="Q217" s="346"/>
      <c r="R217" s="347"/>
      <c r="S217" s="145"/>
      <c r="T217" s="353"/>
      <c r="U217" s="354"/>
      <c r="V217" s="290" t="str">
        <f>IF(作業員の選択!$C$36="","",VLOOKUP(作業員の選択!$C$36,基本データ!$A$11:$AN$50,15,FALSE))</f>
        <v>職長訓練</v>
      </c>
      <c r="W217" s="306"/>
      <c r="X217" s="290" t="str">
        <f>IF(作業員の選択!$C$36="","",VLOOKUP(作業員の選択!$C$36,基本データ!$A$11:$AN$50,21,FALSE))</f>
        <v>玉掛作業者(1t以上)</v>
      </c>
      <c r="Y217" s="301"/>
      <c r="Z217" s="301"/>
      <c r="AA217" s="291"/>
      <c r="AB217" s="290" t="str">
        <f>IF(作業員の選択!$C$36="","",VLOOKUP(作業員の選択!$C$36,基本データ!$A$11:$AN$50,27,FALSE))</f>
        <v>有線ﾃﾚﾋﾞｼﾞｮﾝ放送技術者</v>
      </c>
      <c r="AC217" s="291"/>
      <c r="AD217" s="309"/>
      <c r="AE217" s="310"/>
      <c r="AF217" s="283">
        <f>IF(作業員の選択!$C$16="","",VLOOKUP(作業員の選択!$C$16,基本データ!$A$11:$AN$50,25,FALSE))</f>
        <v>206</v>
      </c>
      <c r="AG217" s="283">
        <f>IF(作業員の選択!$C$16="","",VLOOKUP(作業員の選択!$C$16,基本データ!$A$11:$AN$50,25,FALSE))</f>
        <v>206</v>
      </c>
      <c r="AH217" s="264"/>
    </row>
    <row r="218" spans="1:34" ht="9" customHeight="1">
      <c r="B218" s="284">
        <v>26</v>
      </c>
      <c r="C218" s="273" t="str">
        <f>IF(作業員の選択!$C$36="","",VLOOKUP(作業員の選択!$C$36,基本データ!$A$11:$AN$50,1,FALSE))</f>
        <v>白井　六平</v>
      </c>
      <c r="D218" s="274"/>
      <c r="E218" s="275"/>
      <c r="F218" s="299" t="str">
        <f>IF(作業員の選択!$C$36="","",VLOOKUP(作業員の選択!$C$36,基本データ!$A$11:$AN$50,3,FALSE))</f>
        <v>電工</v>
      </c>
      <c r="G218" s="297"/>
      <c r="H218" s="315"/>
      <c r="I218" s="316"/>
      <c r="J218" s="359"/>
      <c r="K218" s="183"/>
      <c r="L218" s="125"/>
      <c r="M218" s="126"/>
      <c r="N218" s="126"/>
      <c r="O218" s="127"/>
      <c r="P218" s="348"/>
      <c r="Q218" s="349"/>
      <c r="R218" s="350"/>
      <c r="S218" s="299" t="str">
        <f>IF(作業員の選択!$C$36="","",VLOOKUP(作業員の選択!$C$36,基本データ!$A$11:$AN$50,13,FALSE))</f>
        <v>B</v>
      </c>
      <c r="T218" s="355"/>
      <c r="U218" s="356"/>
      <c r="V218" s="290" t="str">
        <f>IF(作業員の選択!$C$36="","",VLOOKUP(作業員の選択!$C$36,基本データ!$A$11:$AN$50,16,FALSE))</f>
        <v>研削といし</v>
      </c>
      <c r="W218" s="306"/>
      <c r="X218" s="290" t="str">
        <f>IF(作業員の選択!$C$36="","",VLOOKUP(作業員の選択!$C$36,基本データ!$A$11:$AN$50,22,FALSE))</f>
        <v>高所作業車(10m以上)</v>
      </c>
      <c r="Y218" s="301"/>
      <c r="Z218" s="301"/>
      <c r="AA218" s="291"/>
      <c r="AB218" s="290" t="str">
        <f>IF(作業員の選択!$C$36="","",VLOOKUP(作業員の選択!$C$36,基本データ!$A$11:$AN$50,28,FALSE))</f>
        <v>消防設備士甲種４級</v>
      </c>
      <c r="AC218" s="291"/>
      <c r="AD218" s="315"/>
      <c r="AE218" s="316"/>
      <c r="AF218" s="282" t="str">
        <f>IF(作業員の選択!$C$36="","",VLOOKUP(作業員の選択!$C$36,基本データ!$A$11:$AN$50,37,FALSE))</f>
        <v>受給者</v>
      </c>
      <c r="AG218" s="282" t="s">
        <v>399</v>
      </c>
      <c r="AH218" s="265"/>
    </row>
    <row r="219" spans="1:34" ht="9" customHeight="1">
      <c r="B219" s="284"/>
      <c r="C219" s="276"/>
      <c r="D219" s="277"/>
      <c r="E219" s="278"/>
      <c r="F219" s="299"/>
      <c r="G219" s="297"/>
      <c r="H219" s="330">
        <f ca="1">IF(作業員の選択!$C$36="","　　年",VLOOKUP(作業員の選択!$C$36,基本データ!$A$11:$AQ$50,43,FALSE))</f>
        <v>9</v>
      </c>
      <c r="I219" s="331"/>
      <c r="J219" s="394">
        <f ca="1">IF(作業員の選択!$C$36="","　歳",VLOOKUP(作業員の選択!$C$36,基本データ!$A$11:$AQ$50,42,FALSE))</f>
        <v>70</v>
      </c>
      <c r="K219" s="195" t="str">
        <f>IF(作業員の選択!$C$36="","",VLOOKUP(作業員の選択!$C$36,基本データ!$A$11:$AN$50,8,FALSE))</f>
        <v>同上</v>
      </c>
      <c r="L219" s="317" t="s">
        <v>43</v>
      </c>
      <c r="M219" s="318"/>
      <c r="N219" s="319">
        <f>IF(作業員の選択!$C$36="","",VLOOKUP(作業員の選択!$C$36,基本データ!$A$11:$AN$50,9,FALSE))</f>
        <v>0</v>
      </c>
      <c r="O219" s="396"/>
      <c r="P219" s="321">
        <f>IF(作業員の選択!$C$36="","",VLOOKUP(作業員の選択!$C$36,基本データ!$A$11:$AN$50,11,FALSE))</f>
        <v>122</v>
      </c>
      <c r="Q219" s="324" t="s">
        <v>68</v>
      </c>
      <c r="R219" s="466">
        <f>IF(作業員の選択!$C$36="","",VLOOKUP(作業員の選択!$C$36,基本データ!$A$11:$AN$50,12,FALSE))</f>
        <v>69</v>
      </c>
      <c r="S219" s="299"/>
      <c r="T219" s="494">
        <f>IF(作業員の選択!$C$36="","　　年",VLOOKUP(作業員の選択!$C$36,基本データ!$A$11:$AQ$50,33,FALSE))</f>
        <v>526</v>
      </c>
      <c r="U219" s="495"/>
      <c r="V219" s="290" t="str">
        <f>IF(作業員の選択!$C$36="","",VLOOKUP(作業員の選択!$C$36,基本データ!$A$11:$AN$50,17,FALSE))</f>
        <v>は</v>
      </c>
      <c r="W219" s="306"/>
      <c r="X219" s="290">
        <f>IF(作業員の選択!$C$36="","",VLOOKUP(作業員の選択!$C$36,基本データ!$A$11:$AN$50,23,FALSE))</f>
        <v>126</v>
      </c>
      <c r="Y219" s="301"/>
      <c r="Z219" s="301"/>
      <c r="AA219" s="291"/>
      <c r="AB219" s="290">
        <f>IF(作業員の選択!$C$36="","",VLOOKUP(作業員の選択!$C$36,基本データ!$A$11:$AN$50,29,FALSE))</f>
        <v>426</v>
      </c>
      <c r="AC219" s="291"/>
      <c r="AD219" s="307" t="s">
        <v>66</v>
      </c>
      <c r="AE219" s="308"/>
      <c r="AF219" s="283">
        <f>IF(作業員の選択!$C$16="","",VLOOKUP(作業員の選択!$C$16,基本データ!$A$11:$AN$50,25,FALSE))</f>
        <v>206</v>
      </c>
      <c r="AG219" s="283"/>
      <c r="AH219" s="263" t="str">
        <f>IF(作業員の選択!$C$36="","",IF(VLOOKUP(作業員の選択!$C$36,基本データ!$A$11:$AO$60,41,FALSE)="有","",IF(VLOOKUP(作業員の選択!$C$36,基本データ!$A$11:$AO$60,41,FALSE)="無","○","")))</f>
        <v>○</v>
      </c>
    </row>
    <row r="220" spans="1:34" ht="9" customHeight="1">
      <c r="B220" s="136"/>
      <c r="C220" s="276"/>
      <c r="D220" s="277"/>
      <c r="E220" s="278"/>
      <c r="F220" s="137"/>
      <c r="G220" s="297"/>
      <c r="H220" s="332"/>
      <c r="I220" s="333"/>
      <c r="J220" s="336"/>
      <c r="K220" s="194"/>
      <c r="L220" s="170"/>
      <c r="M220" s="171"/>
      <c r="N220" s="175"/>
      <c r="O220" s="176"/>
      <c r="P220" s="322"/>
      <c r="Q220" s="325"/>
      <c r="R220" s="467"/>
      <c r="S220" s="137"/>
      <c r="T220" s="496"/>
      <c r="U220" s="497"/>
      <c r="V220" s="292">
        <f>IF(作業員の選択!$C$36="","",VLOOKUP(作業員の選択!$C$36,基本データ!$A$11:$AN$50,18,FALSE))</f>
        <v>26</v>
      </c>
      <c r="W220" s="293"/>
      <c r="X220" s="292">
        <f>IF(作業員の選択!$C$36="","",VLOOKUP(作業員の選択!$C$36,基本データ!$A$11:$AN$50,24,FALSE))</f>
        <v>176</v>
      </c>
      <c r="Y220" s="304"/>
      <c r="Z220" s="304"/>
      <c r="AA220" s="293"/>
      <c r="AB220" s="292">
        <f>IF(作業員の選択!$C$36="","",VLOOKUP(作業員の選択!$C$36,基本データ!$A$11:$AN$50,30,FALSE))</f>
        <v>456</v>
      </c>
      <c r="AC220" s="293"/>
      <c r="AD220" s="309"/>
      <c r="AE220" s="310"/>
      <c r="AF220" s="282" t="str">
        <f>IF(作業員の選択!$C$36="","",VLOOKUP(作業員の選択!$C$36,基本データ!$A$11:$AN$50,39,FALSE))</f>
        <v>日雇保険</v>
      </c>
      <c r="AG220" s="282">
        <f>IF(作業員の選択!$C$36="","",VLOOKUP(作業員の選択!$C$36,基本データ!$A$11:$AN$50,40,FALSE))</f>
        <v>1026</v>
      </c>
      <c r="AH220" s="264"/>
    </row>
    <row r="221" spans="1:34" ht="9" customHeight="1">
      <c r="B221" s="85"/>
      <c r="C221" s="279"/>
      <c r="D221" s="280"/>
      <c r="E221" s="281"/>
      <c r="F221" s="82"/>
      <c r="G221" s="300"/>
      <c r="H221" s="334"/>
      <c r="I221" s="335"/>
      <c r="J221" s="395"/>
      <c r="K221" s="185"/>
      <c r="L221" s="128"/>
      <c r="M221" s="129"/>
      <c r="N221" s="129"/>
      <c r="O221" s="130"/>
      <c r="P221" s="323"/>
      <c r="Q221" s="326"/>
      <c r="R221" s="468"/>
      <c r="S221" s="83"/>
      <c r="T221" s="498"/>
      <c r="U221" s="499"/>
      <c r="V221" s="502">
        <f>IF(作業員の選択!$C$36="","",VLOOKUP(作業員の選択!$C$36,基本データ!$A$11:$AN$50,19,FALSE))</f>
        <v>76</v>
      </c>
      <c r="W221" s="503"/>
      <c r="X221" s="502">
        <f>IF(作業員の選択!$C$36="","",VLOOKUP(作業員の選択!$C$36,基本データ!$A$11:$AN$50,25,FALSE))</f>
        <v>226</v>
      </c>
      <c r="Y221" s="504"/>
      <c r="Z221" s="504"/>
      <c r="AA221" s="503"/>
      <c r="AB221" s="294">
        <f>IF(作業員の選択!$C$36="","",VLOOKUP(作業員の選択!$C$36,基本データ!$A$11:$AN$50,31,FALSE))</f>
        <v>526</v>
      </c>
      <c r="AC221" s="295"/>
      <c r="AD221" s="311"/>
      <c r="AE221" s="312"/>
      <c r="AF221" s="283">
        <f>IF(作業員の選択!$C$16="","",VLOOKUP(作業員の選択!$C$16,基本データ!$A$11:$AN$50,25,FALSE))</f>
        <v>206</v>
      </c>
      <c r="AG221" s="283">
        <f>IF(作業員の選択!$C$16="","",VLOOKUP(作業員の選択!$C$16,基本データ!$A$11:$AN$50,25,FALSE))</f>
        <v>206</v>
      </c>
      <c r="AH221" s="265"/>
    </row>
    <row r="222" spans="1:34" s="165" customFormat="1" ht="9" customHeight="1">
      <c r="A222" s="93"/>
      <c r="B222" s="95"/>
      <c r="C222" s="267" t="str">
        <f>IF(作業員の選択!$C$37="","",VLOOKUP(作業員の選択!$C$37,基本データ!$A$11:$AN$50,2,FALSE))</f>
        <v>しらい　ななへい</v>
      </c>
      <c r="D222" s="268"/>
      <c r="E222" s="269"/>
      <c r="F222" s="84"/>
      <c r="G222" s="296"/>
      <c r="H222" s="313">
        <f>IF(作業員の選択!$C$37="","　　年　月　日",VLOOKUP(作業員の選択!$C$37,基本データ!$A$11:$AQ$50,5,FALSE))</f>
        <v>39234</v>
      </c>
      <c r="I222" s="314"/>
      <c r="J222" s="357">
        <f>IF(作業員の選択!$C$37="","　　年　月　日",VLOOKUP(作業員の選択!$C$37,基本データ!$A$11:$AQ$50,4,FALSE))</f>
        <v>18522</v>
      </c>
      <c r="K222" s="181" t="str">
        <f>IF(作業員の選択!$C$37="","",VLOOKUP(作業員の選択!$C$37,基本データ!$A$11:$AN$50,6,FALSE))</f>
        <v>長岡市越路3-7</v>
      </c>
      <c r="L222" s="505" t="s">
        <v>43</v>
      </c>
      <c r="M222" s="506"/>
      <c r="N222" s="383" t="str">
        <f>IF(作業員の選択!$C$37="","",VLOOKUP(作業員の選択!$C$37,基本データ!$A$11:$AN$50,7,FALSE))</f>
        <v>0258-11-0027</v>
      </c>
      <c r="O222" s="507"/>
      <c r="P222" s="342">
        <f>IF(作業員の選択!$C$37="","",VLOOKUP(作業員の選択!$C$37,基本データ!$A$11:$AN$50,10,FALSE))</f>
        <v>44627</v>
      </c>
      <c r="Q222" s="343"/>
      <c r="R222" s="344"/>
      <c r="S222" s="80"/>
      <c r="T222" s="351">
        <f>IF(作業員の選択!$C$37="","　　年　月　日",VLOOKUP(作業員の選択!$C$37,基本データ!$A$11:$AQ$50,32,FALSE))</f>
        <v>44647</v>
      </c>
      <c r="U222" s="352"/>
      <c r="V222" s="288" t="str">
        <f>IF(作業員の選択!$C$37="","",VLOOKUP(作業員の選択!$C$37,基本データ!$A$11:$AN$50,14,FALSE))</f>
        <v>小型車両系建設機械</v>
      </c>
      <c r="W222" s="289"/>
      <c r="X222" s="288" t="str">
        <f>IF(作業員の選択!$C$37="","",VLOOKUP(作業員の選択!$C$37,基本データ!$A$11:$AN$50,20,FALSE))</f>
        <v>高所作業車(10m以上)</v>
      </c>
      <c r="Y222" s="382"/>
      <c r="Z222" s="382"/>
      <c r="AA222" s="289"/>
      <c r="AB222" s="288" t="str">
        <f>IF(作業員の選択!$C$37="","",VLOOKUP(作業員の選択!$C$37,基本データ!$A$11:$AN$50,26,FALSE))</f>
        <v>第2種電気工事士</v>
      </c>
      <c r="AC222" s="289"/>
      <c r="AD222" s="313" t="s">
        <v>66</v>
      </c>
      <c r="AE222" s="314"/>
      <c r="AF222" s="282" t="str">
        <f>IF(作業員の選択!$C$37="","",VLOOKUP(作業員の選択!$C$37,基本データ!$A$11:$AN$50,35,FALSE))</f>
        <v>建設国保</v>
      </c>
      <c r="AG222" s="282">
        <f>IF(作業員の選択!$C$37="","",VLOOKUP(作業員の選択!$C$37,基本データ!$A$11:$AN$50,36,FALSE))</f>
        <v>27</v>
      </c>
      <c r="AH222" s="263" t="str">
        <f>IF(作業員の選択!$C$37="","",IF(VLOOKUP(作業員の選択!$C$37,基本データ!$A$11:$AO$60,41,FALSE)="有","○",IF(VLOOKUP(作業員の選択!$C$37,基本データ!$A$11:$AO$60,41,FALSE)="","","")))</f>
        <v/>
      </c>
    </row>
    <row r="223" spans="1:34" s="165" customFormat="1" ht="9" customHeight="1">
      <c r="A223" s="93"/>
      <c r="B223" s="156"/>
      <c r="C223" s="270"/>
      <c r="D223" s="271"/>
      <c r="E223" s="272"/>
      <c r="F223" s="148"/>
      <c r="G223" s="297"/>
      <c r="H223" s="309"/>
      <c r="I223" s="310"/>
      <c r="J223" s="358"/>
      <c r="K223" s="194"/>
      <c r="L223" s="169"/>
      <c r="M223" s="177"/>
      <c r="N223" s="172"/>
      <c r="O223" s="178"/>
      <c r="P223" s="345"/>
      <c r="Q223" s="346"/>
      <c r="R223" s="347"/>
      <c r="S223" s="145"/>
      <c r="T223" s="353"/>
      <c r="U223" s="354"/>
      <c r="V223" s="290" t="str">
        <f>IF(作業員の選択!$C$37="","",VLOOKUP(作業員の選択!$C$37,基本データ!$A$11:$AN$50,15,FALSE))</f>
        <v>低圧電気取扱業務</v>
      </c>
      <c r="W223" s="306"/>
      <c r="X223" s="290" t="str">
        <f>IF(作業員の選択!$C$37="","",VLOOKUP(作業員の選択!$C$37,基本データ!$A$11:$AN$50,21,FALSE))</f>
        <v>光技術接続講習</v>
      </c>
      <c r="Y223" s="301"/>
      <c r="Z223" s="301"/>
      <c r="AA223" s="291"/>
      <c r="AB223" s="290" t="str">
        <f>IF(作業員の選択!$C$37="","",VLOOKUP(作業員の選択!$C$37,基本データ!$A$11:$AN$50,27,FALSE))</f>
        <v>有線ﾃﾚﾋﾞｼﾞｮﾝ放送技術者</v>
      </c>
      <c r="AC223" s="291"/>
      <c r="AD223" s="309"/>
      <c r="AE223" s="310"/>
      <c r="AF223" s="283">
        <f>IF(作業員の選択!$C$17="","",VLOOKUP(作業員の選択!$C$17,基本データ!$A$11:$AN$50,25,FALSE))</f>
        <v>207</v>
      </c>
      <c r="AG223" s="283">
        <f>IF(作業員の選択!$C$17="","",VLOOKUP(作業員の選択!$C$17,基本データ!$A$11:$AN$50,25,FALSE))</f>
        <v>207</v>
      </c>
      <c r="AH223" s="264"/>
    </row>
    <row r="224" spans="1:34" ht="9" customHeight="1">
      <c r="B224" s="284">
        <v>27</v>
      </c>
      <c r="C224" s="273" t="str">
        <f>IF(作業員の選択!$C$37="","",VLOOKUP(作業員の選択!$C$37,基本データ!$A$11:$AN$50,1,FALSE))</f>
        <v>白井　七平</v>
      </c>
      <c r="D224" s="274"/>
      <c r="E224" s="275"/>
      <c r="F224" s="299" t="str">
        <f>IF(作業員の選択!$C$37="","",VLOOKUP(作業員の選択!$C$37,基本データ!$A$11:$AN$50,3,FALSE))</f>
        <v>電工</v>
      </c>
      <c r="G224" s="297"/>
      <c r="H224" s="315"/>
      <c r="I224" s="316"/>
      <c r="J224" s="359"/>
      <c r="K224" s="183"/>
      <c r="L224" s="125"/>
      <c r="M224" s="126"/>
      <c r="N224" s="126"/>
      <c r="O224" s="127"/>
      <c r="P224" s="348"/>
      <c r="Q224" s="349"/>
      <c r="R224" s="350"/>
      <c r="S224" s="299" t="str">
        <f>IF(作業員の選択!$C$37="","",VLOOKUP(作業員の選択!$C$37,基本データ!$A$11:$AN$50,13,FALSE))</f>
        <v>AB</v>
      </c>
      <c r="T224" s="355"/>
      <c r="U224" s="356"/>
      <c r="V224" s="290" t="str">
        <f>IF(作業員の選択!$C$37="","",VLOOKUP(作業員の選択!$C$37,基本データ!$A$11:$AN$50,16,FALSE))</f>
        <v>研削といし</v>
      </c>
      <c r="W224" s="306"/>
      <c r="X224" s="290" t="str">
        <f>IF(作業員の選択!$C$37="","",VLOOKUP(作業員の選択!$C$37,基本データ!$A$11:$AN$50,22,FALSE))</f>
        <v>第二種酸素欠乏危険作業</v>
      </c>
      <c r="Y224" s="301"/>
      <c r="Z224" s="301"/>
      <c r="AA224" s="291"/>
      <c r="AB224" s="290" t="str">
        <f>IF(作業員の選択!$C$37="","",VLOOKUP(作業員の選択!$C$37,基本データ!$A$11:$AN$50,28,FALSE))</f>
        <v>消防設備士甲種４級</v>
      </c>
      <c r="AC224" s="291"/>
      <c r="AD224" s="315"/>
      <c r="AE224" s="316"/>
      <c r="AF224" s="282" t="str">
        <f>IF(作業員の選択!$C$37="","",VLOOKUP(作業員の選択!$C$37,基本データ!$A$11:$AN$50,37,FALSE))</f>
        <v>受給者</v>
      </c>
      <c r="AG224" s="282" t="s">
        <v>399</v>
      </c>
      <c r="AH224" s="265"/>
    </row>
    <row r="225" spans="2:34" ht="9" customHeight="1">
      <c r="B225" s="284"/>
      <c r="C225" s="276"/>
      <c r="D225" s="277"/>
      <c r="E225" s="278"/>
      <c r="F225" s="299"/>
      <c r="G225" s="297"/>
      <c r="H225" s="330">
        <f ca="1">IF(作業員の選択!$C$37="","　　年",VLOOKUP(作業員の選択!$C$37,基本データ!$A$11:$AQ$50,43,FALSE))</f>
        <v>14</v>
      </c>
      <c r="I225" s="331"/>
      <c r="J225" s="394">
        <f ca="1">IF(作業員の選択!$C$37="","　歳",VLOOKUP(作業員の選択!$C$37,基本データ!$A$11:$AQ$50,42,FALSE))</f>
        <v>71</v>
      </c>
      <c r="K225" s="195" t="str">
        <f>IF(作業員の選択!$C$37="","",VLOOKUP(作業員の選択!$C$37,基本データ!$A$11:$AN$50,8,FALSE))</f>
        <v>同上</v>
      </c>
      <c r="L225" s="317" t="s">
        <v>43</v>
      </c>
      <c r="M225" s="318"/>
      <c r="N225" s="319">
        <f>IF(作業員の選択!$C$37="","",VLOOKUP(作業員の選択!$C$37,基本データ!$A$11:$AN$50,9,FALSE))</f>
        <v>0</v>
      </c>
      <c r="O225" s="396"/>
      <c r="P225" s="321">
        <f>IF(作業員の選択!$C$37="","",VLOOKUP(作業員の選択!$C$37,基本データ!$A$11:$AN$50,11,FALSE))</f>
        <v>152</v>
      </c>
      <c r="Q225" s="324" t="s">
        <v>68</v>
      </c>
      <c r="R225" s="466">
        <f>IF(作業員の選択!$C$37="","",VLOOKUP(作業員の選択!$C$37,基本データ!$A$11:$AN$50,12,FALSE))</f>
        <v>96</v>
      </c>
      <c r="S225" s="299"/>
      <c r="T225" s="494">
        <f>IF(作業員の選択!$C$37="","　　年",VLOOKUP(作業員の選択!$C$37,基本データ!$A$11:$AQ$50,33,FALSE))</f>
        <v>527</v>
      </c>
      <c r="U225" s="495"/>
      <c r="V225" s="290" t="str">
        <f>IF(作業員の選択!$C$37="","",VLOOKUP(作業員の選択!$C$37,基本データ!$A$11:$AN$50,17,FALSE))</f>
        <v>ひ</v>
      </c>
      <c r="W225" s="306"/>
      <c r="X225" s="290">
        <f>IF(作業員の選択!$C$37="","",VLOOKUP(作業員の選択!$C$37,基本データ!$A$11:$AN$50,23,FALSE))</f>
        <v>127</v>
      </c>
      <c r="Y225" s="301"/>
      <c r="Z225" s="301"/>
      <c r="AA225" s="291"/>
      <c r="AB225" s="290">
        <f>IF(作業員の選択!$C$37="","",VLOOKUP(作業員の選択!$C$37,基本データ!$A$11:$AN$50,29,FALSE))</f>
        <v>427</v>
      </c>
      <c r="AC225" s="291"/>
      <c r="AD225" s="307" t="s">
        <v>66</v>
      </c>
      <c r="AE225" s="308"/>
      <c r="AF225" s="283">
        <f>IF(作業員の選択!$C$17="","",VLOOKUP(作業員の選択!$C$17,基本データ!$A$11:$AN$50,25,FALSE))</f>
        <v>207</v>
      </c>
      <c r="AG225" s="283"/>
      <c r="AH225" s="263" t="str">
        <f>IF(作業員の選択!$C$37="","",IF(VLOOKUP(作業員の選択!$C$37,基本データ!$A$11:$AO$60,41,FALSE)="有","",IF(VLOOKUP(作業員の選択!$C$37,基本データ!$A$11:$AO$60,41,FALSE)="無","○","")))</f>
        <v>○</v>
      </c>
    </row>
    <row r="226" spans="2:34" ht="9" customHeight="1">
      <c r="B226" s="136"/>
      <c r="C226" s="276"/>
      <c r="D226" s="277"/>
      <c r="E226" s="278"/>
      <c r="F226" s="137"/>
      <c r="G226" s="297"/>
      <c r="H226" s="332"/>
      <c r="I226" s="333"/>
      <c r="J226" s="336"/>
      <c r="K226" s="194"/>
      <c r="L226" s="170"/>
      <c r="M226" s="171"/>
      <c r="N226" s="175"/>
      <c r="O226" s="176"/>
      <c r="P226" s="322"/>
      <c r="Q226" s="325"/>
      <c r="R226" s="467"/>
      <c r="S226" s="137"/>
      <c r="T226" s="496"/>
      <c r="U226" s="497"/>
      <c r="V226" s="292">
        <f>IF(作業員の選択!$C$37="","",VLOOKUP(作業員の選択!$C$37,基本データ!$A$11:$AN$50,18,FALSE))</f>
        <v>27</v>
      </c>
      <c r="W226" s="293"/>
      <c r="X226" s="292">
        <f>IF(作業員の選択!$C$37="","",VLOOKUP(作業員の選択!$C$37,基本データ!$A$11:$AN$50,24,FALSE))</f>
        <v>177</v>
      </c>
      <c r="Y226" s="304"/>
      <c r="Z226" s="304"/>
      <c r="AA226" s="293"/>
      <c r="AB226" s="292">
        <f>IF(作業員の選択!$C$37="","",VLOOKUP(作業員の選択!$C$37,基本データ!$A$11:$AN$50,30,FALSE))</f>
        <v>457</v>
      </c>
      <c r="AC226" s="293"/>
      <c r="AD226" s="309"/>
      <c r="AE226" s="310"/>
      <c r="AF226" s="282" t="str">
        <f>IF(作業員の選択!$C$37="","",VLOOKUP(作業員の選択!$C$37,基本データ!$A$11:$AN$50,39,FALSE))</f>
        <v>日雇保険</v>
      </c>
      <c r="AG226" s="282">
        <f>IF(作業員の選択!$C$37="","",VLOOKUP(作業員の選択!$C$37,基本データ!$A$11:$AN$50,40,FALSE))</f>
        <v>1027</v>
      </c>
      <c r="AH226" s="264"/>
    </row>
    <row r="227" spans="2:34" ht="9" customHeight="1">
      <c r="B227" s="85"/>
      <c r="C227" s="279"/>
      <c r="D227" s="280"/>
      <c r="E227" s="281"/>
      <c r="F227" s="82"/>
      <c r="G227" s="300"/>
      <c r="H227" s="334"/>
      <c r="I227" s="335"/>
      <c r="J227" s="395"/>
      <c r="K227" s="185"/>
      <c r="L227" s="128"/>
      <c r="M227" s="129"/>
      <c r="N227" s="129"/>
      <c r="O227" s="130"/>
      <c r="P227" s="323"/>
      <c r="Q227" s="326"/>
      <c r="R227" s="468"/>
      <c r="S227" s="83"/>
      <c r="T227" s="498"/>
      <c r="U227" s="499"/>
      <c r="V227" s="502">
        <f>IF(作業員の選択!$C$37="","",VLOOKUP(作業員の選択!$C$37,基本データ!$A$11:$AN$50,19,FALSE))</f>
        <v>77</v>
      </c>
      <c r="W227" s="503"/>
      <c r="X227" s="502">
        <f>IF(作業員の選択!$C$37="","",VLOOKUP(作業員の選択!$C$37,基本データ!$A$11:$AN$50,25,FALSE))</f>
        <v>227</v>
      </c>
      <c r="Y227" s="504"/>
      <c r="Z227" s="504"/>
      <c r="AA227" s="503"/>
      <c r="AB227" s="294">
        <f>IF(作業員の選択!$C$37="","",VLOOKUP(作業員の選択!$C$37,基本データ!$A$11:$AN$50,31,FALSE))</f>
        <v>527</v>
      </c>
      <c r="AC227" s="295"/>
      <c r="AD227" s="311"/>
      <c r="AE227" s="312"/>
      <c r="AF227" s="283">
        <f>IF(作業員の選択!$C$17="","",VLOOKUP(作業員の選択!$C$17,基本データ!$A$11:$AN$50,25,FALSE))</f>
        <v>207</v>
      </c>
      <c r="AG227" s="283">
        <f>IF(作業員の選択!$C$17="","",VLOOKUP(作業員の選択!$C$17,基本データ!$A$11:$AN$50,25,FALSE))</f>
        <v>207</v>
      </c>
      <c r="AH227" s="265"/>
    </row>
    <row r="228" spans="2:34" ht="9" customHeight="1">
      <c r="B228" s="86"/>
      <c r="C228" s="267" t="str">
        <f>IF(作業員の選択!$C$38="","",VLOOKUP(作業員の選択!$C$38,基本データ!$A$11:$AN$50,2,FALSE))</f>
        <v>しらい　はちへい</v>
      </c>
      <c r="D228" s="268"/>
      <c r="E228" s="269"/>
      <c r="F228" s="84"/>
      <c r="G228" s="296"/>
      <c r="H228" s="313">
        <f>IF(作業員の選択!$C$38="","　　年　月　日",VLOOKUP(作業員の選択!$C$38,基本データ!$A$11:$AQ$50,5,FALSE))</f>
        <v>39173</v>
      </c>
      <c r="I228" s="314"/>
      <c r="J228" s="357">
        <f>IF(作業員の選択!$C$38="","　　年　月　日",VLOOKUP(作業員の選択!$C$38,基本データ!$A$11:$AQ$50,4,FALSE))</f>
        <v>15871</v>
      </c>
      <c r="K228" s="181" t="str">
        <f>IF(作業員の選択!$C$38="","",VLOOKUP(作業員の選択!$C$38,基本データ!$A$11:$AN$50,6,FALSE))</f>
        <v>長岡市越路3-8</v>
      </c>
      <c r="L228" s="317" t="s">
        <v>43</v>
      </c>
      <c r="M228" s="318"/>
      <c r="N228" s="383" t="str">
        <f>IF(作業員の選択!$C$38="","",VLOOKUP(作業員の選択!$C$38,基本データ!$A$11:$AN$50,7,FALSE))</f>
        <v>0258-11-0028</v>
      </c>
      <c r="O228" s="384"/>
      <c r="P228" s="342">
        <f>IF(作業員の選択!$C$38="","",VLOOKUP(作業員の選択!$C$38,基本データ!$A$11:$AN$50,10,FALSE))</f>
        <v>44628</v>
      </c>
      <c r="Q228" s="343"/>
      <c r="R228" s="344"/>
      <c r="S228" s="80"/>
      <c r="T228" s="351">
        <f>IF(作業員の選択!$C$38="","　　年　月　日",VLOOKUP(作業員の選択!$C$38,基本データ!$A$11:$AQ$50,32,FALSE))</f>
        <v>44648</v>
      </c>
      <c r="U228" s="352"/>
      <c r="V228" s="288" t="str">
        <f>IF(作業員の選択!$C$38="","",VLOOKUP(作業員の選択!$C$38,基本データ!$A$11:$AN$50,14,FALSE))</f>
        <v>高所作業車(10m未満)</v>
      </c>
      <c r="W228" s="381"/>
      <c r="X228" s="288" t="str">
        <f>IF(作業員の選択!$C$38="","",VLOOKUP(作業員の選択!$C$38,基本データ!$A$11:$AN$50,20,FALSE))</f>
        <v>小型移動式クレーン(5t未満)</v>
      </c>
      <c r="Y228" s="382"/>
      <c r="Z228" s="382"/>
      <c r="AA228" s="289"/>
      <c r="AB228" s="288" t="str">
        <f>IF(作業員の選択!$C$38="","",VLOOKUP(作業員の選択!$C$38,基本データ!$A$11:$AN$50,26,FALSE))</f>
        <v>第2種電気工事士</v>
      </c>
      <c r="AC228" s="289"/>
      <c r="AD228" s="313" t="s">
        <v>66</v>
      </c>
      <c r="AE228" s="314"/>
      <c r="AF228" s="282" t="str">
        <f>IF(作業員の選択!$C$38="","",VLOOKUP(作業員の選択!$C$38,基本データ!$A$11:$AN$50,35,FALSE))</f>
        <v>適用除外</v>
      </c>
      <c r="AG228" s="282">
        <f>IF(作業員の選択!$C$38="","",VLOOKUP(作業員の選択!$C$38,基本データ!$A$11:$AN$50,36,FALSE))</f>
        <v>28</v>
      </c>
      <c r="AH228" s="263" t="str">
        <f>IF(作業員の選択!$C$38="","",IF(VLOOKUP(作業員の選択!$C$38,基本データ!$A$11:$AO$60,41,FALSE)="有","○",IF(VLOOKUP(作業員の選択!$C$38,基本データ!$A$11:$AO$60,41,FALSE)="","","")))</f>
        <v/>
      </c>
    </row>
    <row r="229" spans="2:34" ht="9" customHeight="1">
      <c r="B229" s="149"/>
      <c r="C229" s="270"/>
      <c r="D229" s="271"/>
      <c r="E229" s="272"/>
      <c r="F229" s="148"/>
      <c r="G229" s="297"/>
      <c r="H229" s="309"/>
      <c r="I229" s="310"/>
      <c r="J229" s="358"/>
      <c r="K229" s="194"/>
      <c r="L229" s="170"/>
      <c r="M229" s="171"/>
      <c r="N229" s="172"/>
      <c r="O229" s="173"/>
      <c r="P229" s="345"/>
      <c r="Q229" s="346"/>
      <c r="R229" s="347"/>
      <c r="S229" s="145"/>
      <c r="T229" s="353"/>
      <c r="U229" s="354"/>
      <c r="V229" s="290" t="str">
        <f>IF(作業員の選択!$C$38="","",VLOOKUP(作業員の選択!$C$38,基本データ!$A$11:$AN$50,15,FALSE))</f>
        <v>職長訓練</v>
      </c>
      <c r="W229" s="306"/>
      <c r="X229" s="290" t="str">
        <f>IF(作業員の選択!$C$38="","",VLOOKUP(作業員の選択!$C$38,基本データ!$A$11:$AN$50,21,FALSE))</f>
        <v>玉掛作業者(1t以上)</v>
      </c>
      <c r="Y229" s="301"/>
      <c r="Z229" s="301"/>
      <c r="AA229" s="291"/>
      <c r="AB229" s="290" t="str">
        <f>IF(作業員の選択!$C$38="","",VLOOKUP(作業員の選択!$C$38,基本データ!$A$11:$AN$50,27,FALSE))</f>
        <v>有線ﾃﾚﾋﾞｼﾞｮﾝ放送技術者</v>
      </c>
      <c r="AC229" s="291"/>
      <c r="AD229" s="309"/>
      <c r="AE229" s="310"/>
      <c r="AF229" s="283">
        <f>IF(作業員の選択!$C$18="","",VLOOKUP(作業員の選択!$C$18,基本データ!$A$11:$AN$50,25,FALSE))</f>
        <v>208</v>
      </c>
      <c r="AG229" s="283">
        <f>IF(作業員の選択!$C$18="","",VLOOKUP(作業員の選択!$C$18,基本データ!$A$11:$AN$50,25,FALSE))</f>
        <v>208</v>
      </c>
      <c r="AH229" s="264"/>
    </row>
    <row r="230" spans="2:34" ht="9" customHeight="1">
      <c r="B230" s="284">
        <v>28</v>
      </c>
      <c r="C230" s="273" t="str">
        <f>IF(作業員の選択!$C$38="","",VLOOKUP(作業員の選択!$C$38,基本データ!$A$11:$AN$50,1,FALSE))</f>
        <v>白井　八平</v>
      </c>
      <c r="D230" s="274"/>
      <c r="E230" s="275"/>
      <c r="F230" s="299" t="str">
        <f>IF(作業員の選択!$C$38="","",VLOOKUP(作業員の選択!$C$38,基本データ!$A$11:$AN$50,3,FALSE))</f>
        <v>電工</v>
      </c>
      <c r="G230" s="297"/>
      <c r="H230" s="315"/>
      <c r="I230" s="316"/>
      <c r="J230" s="359"/>
      <c r="K230" s="183"/>
      <c r="L230" s="125"/>
      <c r="M230" s="126"/>
      <c r="N230" s="126"/>
      <c r="O230" s="127"/>
      <c r="P230" s="348"/>
      <c r="Q230" s="349"/>
      <c r="R230" s="350"/>
      <c r="S230" s="299" t="str">
        <f>IF(作業員の選択!$C$38="","",VLOOKUP(作業員の選択!$C$38,基本データ!$A$11:$AN$50,13,FALSE))</f>
        <v>O</v>
      </c>
      <c r="T230" s="355"/>
      <c r="U230" s="356"/>
      <c r="V230" s="290" t="str">
        <f>IF(作業員の選択!$C$38="","",VLOOKUP(作業員の選択!$C$38,基本データ!$A$11:$AN$50,16,FALSE))</f>
        <v>研削といし</v>
      </c>
      <c r="W230" s="306"/>
      <c r="X230" s="290" t="str">
        <f>IF(作業員の選択!$C$38="","",VLOOKUP(作業員の選択!$C$38,基本データ!$A$11:$AN$50,22,FALSE))</f>
        <v>高所作業車(10m以上)</v>
      </c>
      <c r="Y230" s="301"/>
      <c r="Z230" s="301"/>
      <c r="AA230" s="291"/>
      <c r="AB230" s="290" t="str">
        <f>IF(作業員の選択!$C$38="","",VLOOKUP(作業員の選択!$C$38,基本データ!$A$11:$AN$50,28,FALSE))</f>
        <v>消防設備士甲種４級</v>
      </c>
      <c r="AC230" s="291"/>
      <c r="AD230" s="315"/>
      <c r="AE230" s="316"/>
      <c r="AF230" s="282" t="str">
        <f>IF(作業員の選択!$C$38="","",VLOOKUP(作業員の選択!$C$38,基本データ!$A$11:$AN$50,37,FALSE))</f>
        <v>受給者</v>
      </c>
      <c r="AG230" s="282" t="s">
        <v>399</v>
      </c>
      <c r="AH230" s="265"/>
    </row>
    <row r="231" spans="2:34" ht="9" customHeight="1">
      <c r="B231" s="284"/>
      <c r="C231" s="276"/>
      <c r="D231" s="277"/>
      <c r="E231" s="278"/>
      <c r="F231" s="299"/>
      <c r="G231" s="297"/>
      <c r="H231" s="330">
        <f ca="1">IF(作業員の選択!$C$38="","　　年",VLOOKUP(作業員の選択!$C$38,基本データ!$A$11:$AQ$50,43,FALSE))</f>
        <v>54</v>
      </c>
      <c r="I231" s="331"/>
      <c r="J231" s="394">
        <f ca="1">IF(作業員の選択!$C$38="","　歳",VLOOKUP(作業員の選択!$C$38,基本データ!$A$11:$AQ$50,42,FALSE))</f>
        <v>78</v>
      </c>
      <c r="K231" s="195" t="str">
        <f>IF(作業員の選択!$C$38="","",VLOOKUP(作業員の選択!$C$38,基本データ!$A$11:$AN$50,8,FALSE))</f>
        <v>同上</v>
      </c>
      <c r="L231" s="317" t="s">
        <v>43</v>
      </c>
      <c r="M231" s="318"/>
      <c r="N231" s="319">
        <f>IF(作業員の選択!$C$38="","",VLOOKUP(作業員の選択!$C$38,基本データ!$A$11:$AN$50,9,FALSE))</f>
        <v>0</v>
      </c>
      <c r="O231" s="396"/>
      <c r="P231" s="321">
        <f>IF(作業員の選択!$C$38="","",VLOOKUP(作業員の選択!$C$38,基本データ!$A$11:$AN$50,11,FALSE))</f>
        <v>145</v>
      </c>
      <c r="Q231" s="324" t="s">
        <v>68</v>
      </c>
      <c r="R231" s="466">
        <f>IF(作業員の選択!$C$38="","",VLOOKUP(作業員の選択!$C$38,基本データ!$A$11:$AN$50,12,FALSE))</f>
        <v>88</v>
      </c>
      <c r="S231" s="299"/>
      <c r="T231" s="494">
        <f>IF(作業員の選択!$C$38="","　　年",VLOOKUP(作業員の選択!$C$38,基本データ!$A$11:$AQ$50,33,FALSE))</f>
        <v>528</v>
      </c>
      <c r="U231" s="495"/>
      <c r="V231" s="290" t="str">
        <f>IF(作業員の選択!$C$38="","",VLOOKUP(作業員の選択!$C$38,基本データ!$A$11:$AN$50,17,FALSE))</f>
        <v>ふ</v>
      </c>
      <c r="W231" s="306"/>
      <c r="X231" s="290">
        <f>IF(作業員の選択!$C$38="","",VLOOKUP(作業員の選択!$C$38,基本データ!$A$11:$AN$50,23,FALSE))</f>
        <v>128</v>
      </c>
      <c r="Y231" s="301"/>
      <c r="Z231" s="301"/>
      <c r="AA231" s="291"/>
      <c r="AB231" s="290">
        <f>IF(作業員の選択!$C$38="","",VLOOKUP(作業員の選択!$C$38,基本データ!$A$11:$AN$50,29,FALSE))</f>
        <v>428</v>
      </c>
      <c r="AC231" s="291"/>
      <c r="AD231" s="307" t="s">
        <v>66</v>
      </c>
      <c r="AE231" s="308"/>
      <c r="AF231" s="283">
        <f>IF(作業員の選択!$C$18="","",VLOOKUP(作業員の選択!$C$18,基本データ!$A$11:$AN$50,25,FALSE))</f>
        <v>208</v>
      </c>
      <c r="AG231" s="283"/>
      <c r="AH231" s="263" t="str">
        <f>IF(作業員の選択!$C$38="","",IF(VLOOKUP(作業員の選択!$C$38,基本データ!$A$11:$AO$60,41,FALSE)="有","",IF(VLOOKUP(作業員の選択!$C$38,基本データ!$A$11:$AO$60,41,FALSE)="無","○","")))</f>
        <v>○</v>
      </c>
    </row>
    <row r="232" spans="2:34" ht="9" customHeight="1">
      <c r="B232" s="136"/>
      <c r="C232" s="276"/>
      <c r="D232" s="277"/>
      <c r="E232" s="278"/>
      <c r="F232" s="137"/>
      <c r="G232" s="297"/>
      <c r="H232" s="332"/>
      <c r="I232" s="333"/>
      <c r="J232" s="336"/>
      <c r="K232" s="194"/>
      <c r="L232" s="170"/>
      <c r="M232" s="171"/>
      <c r="N232" s="175"/>
      <c r="O232" s="176"/>
      <c r="P232" s="322"/>
      <c r="Q232" s="325"/>
      <c r="R232" s="467"/>
      <c r="S232" s="137"/>
      <c r="T232" s="496"/>
      <c r="U232" s="497"/>
      <c r="V232" s="292">
        <f>IF(作業員の選択!$C$38="","",VLOOKUP(作業員の選択!$C$38,基本データ!$A$11:$AN$50,18,FALSE))</f>
        <v>28</v>
      </c>
      <c r="W232" s="293"/>
      <c r="X232" s="292">
        <f>IF(作業員の選択!$C$38="","",VLOOKUP(作業員の選択!$C$38,基本データ!$A$11:$AN$50,24,FALSE))</f>
        <v>178</v>
      </c>
      <c r="Y232" s="304"/>
      <c r="Z232" s="304"/>
      <c r="AA232" s="293"/>
      <c r="AB232" s="292">
        <f>IF(作業員の選択!$C$38="","",VLOOKUP(作業員の選択!$C$38,基本データ!$A$11:$AN$50,30,FALSE))</f>
        <v>458</v>
      </c>
      <c r="AC232" s="293"/>
      <c r="AD232" s="309"/>
      <c r="AE232" s="310"/>
      <c r="AF232" s="282" t="str">
        <f>IF(作業員の選択!$C$38="","",VLOOKUP(作業員の選択!$C$38,基本データ!$A$11:$AN$50,39,FALSE))</f>
        <v>日雇保険</v>
      </c>
      <c r="AG232" s="282">
        <f>IF(作業員の選択!$C$38="","",VLOOKUP(作業員の選択!$C$38,基本データ!$A$11:$AN$50,40,FALSE))</f>
        <v>1028</v>
      </c>
      <c r="AH232" s="264"/>
    </row>
    <row r="233" spans="2:34" ht="9" customHeight="1">
      <c r="B233" s="85"/>
      <c r="C233" s="279"/>
      <c r="D233" s="280"/>
      <c r="E233" s="281"/>
      <c r="F233" s="82"/>
      <c r="G233" s="300"/>
      <c r="H233" s="334"/>
      <c r="I233" s="335"/>
      <c r="J233" s="395"/>
      <c r="K233" s="185"/>
      <c r="L233" s="128"/>
      <c r="M233" s="129"/>
      <c r="N233" s="129"/>
      <c r="O233" s="130"/>
      <c r="P233" s="323"/>
      <c r="Q233" s="326"/>
      <c r="R233" s="468"/>
      <c r="S233" s="83"/>
      <c r="T233" s="498"/>
      <c r="U233" s="499"/>
      <c r="V233" s="502">
        <f>IF(作業員の選択!$C$38="","",VLOOKUP(作業員の選択!$C$38,基本データ!$A$11:$AN$50,19,FALSE))</f>
        <v>78</v>
      </c>
      <c r="W233" s="503"/>
      <c r="X233" s="502">
        <f>IF(作業員の選択!$C$38="","",VLOOKUP(作業員の選択!$C$38,基本データ!$A$11:$AN$50,25,FALSE))</f>
        <v>228</v>
      </c>
      <c r="Y233" s="504"/>
      <c r="Z233" s="504"/>
      <c r="AA233" s="503"/>
      <c r="AB233" s="294">
        <f>IF(作業員の選択!$C$38="","",VLOOKUP(作業員の選択!$C$38,基本データ!$A$11:$AN$50,31,FALSE))</f>
        <v>528</v>
      </c>
      <c r="AC233" s="295"/>
      <c r="AD233" s="311"/>
      <c r="AE233" s="312"/>
      <c r="AF233" s="283">
        <f>IF(作業員の選択!$C$18="","",VLOOKUP(作業員の選択!$C$18,基本データ!$A$11:$AN$50,25,FALSE))</f>
        <v>208</v>
      </c>
      <c r="AG233" s="283">
        <f>IF(作業員の選択!$C$18="","",VLOOKUP(作業員の選択!$C$18,基本データ!$A$11:$AN$50,25,FALSE))</f>
        <v>208</v>
      </c>
      <c r="AH233" s="265"/>
    </row>
    <row r="234" spans="2:34" ht="9" customHeight="1">
      <c r="B234" s="86"/>
      <c r="C234" s="267" t="str">
        <f>IF(作業員の選択!$C$39="","",VLOOKUP(作業員の選択!$C$39,基本データ!$A$11:$AN$50,2,FALSE))</f>
        <v>しらい　くへい</v>
      </c>
      <c r="D234" s="268"/>
      <c r="E234" s="269"/>
      <c r="F234" s="84"/>
      <c r="G234" s="296"/>
      <c r="H234" s="313">
        <f>IF(作業員の選択!$C$39="","　　年　月　日",VLOOKUP(作業員の選択!$C$39,基本データ!$A$11:$AQ$50,5,FALSE))</f>
        <v>40138</v>
      </c>
      <c r="I234" s="314"/>
      <c r="J234" s="357">
        <f>IF(作業員の選択!$C$39="","　　年　月　日",VLOOKUP(作業員の選択!$C$39,基本データ!$A$11:$AQ$50,4,FALSE))</f>
        <v>15780</v>
      </c>
      <c r="K234" s="181" t="str">
        <f>IF(作業員の選択!$C$39="","",VLOOKUP(作業員の選択!$C$39,基本データ!$A$11:$AN$50,6,FALSE))</f>
        <v>長岡市越路3-9</v>
      </c>
      <c r="L234" s="317" t="s">
        <v>43</v>
      </c>
      <c r="M234" s="318"/>
      <c r="N234" s="383" t="str">
        <f>IF(作業員の選択!$C$39="","",VLOOKUP(作業員の選択!$C$39,基本データ!$A$11:$AN$50,7,FALSE))</f>
        <v>0258-11-0029</v>
      </c>
      <c r="O234" s="384"/>
      <c r="P234" s="342">
        <f>IF(作業員の選択!$C$39="","",VLOOKUP(作業員の選択!$C$39,基本データ!$A$11:$AN$50,10,FALSE))</f>
        <v>44629</v>
      </c>
      <c r="Q234" s="343"/>
      <c r="R234" s="344"/>
      <c r="S234" s="80"/>
      <c r="T234" s="351">
        <f>IF(作業員の選択!$C$39="","　　年　月　日",VLOOKUP(作業員の選択!$C$39,基本データ!$A$11:$AQ$50,32,FALSE))</f>
        <v>44649</v>
      </c>
      <c r="U234" s="352"/>
      <c r="V234" s="288" t="str">
        <f>IF(作業員の選択!$C$39="","",VLOOKUP(作業員の選択!$C$39,基本データ!$A$11:$AN$50,14,FALSE))</f>
        <v>高所作業車(10m未満)</v>
      </c>
      <c r="W234" s="381"/>
      <c r="X234" s="288" t="str">
        <f>IF(作業員の選択!$C$39="","",VLOOKUP(作業員の選択!$C$39,基本データ!$A$11:$AN$50,20,FALSE))</f>
        <v>高所作業車(10m以上)</v>
      </c>
      <c r="Y234" s="382"/>
      <c r="Z234" s="382"/>
      <c r="AA234" s="289"/>
      <c r="AB234" s="288" t="str">
        <f>IF(作業員の選択!$C$39="","",VLOOKUP(作業員の選択!$C$39,基本データ!$A$11:$AN$50,26,FALSE))</f>
        <v>第2種電気工事士</v>
      </c>
      <c r="AC234" s="289"/>
      <c r="AD234" s="313" t="s">
        <v>66</v>
      </c>
      <c r="AE234" s="314"/>
      <c r="AF234" s="282" t="str">
        <f>IF(作業員の選択!$C$39="","",VLOOKUP(作業員の選択!$C$39,基本データ!$A$11:$AN$50,35,FALSE))</f>
        <v>適用除外</v>
      </c>
      <c r="AG234" s="282">
        <f>IF(作業員の選択!$C$39="","",VLOOKUP(作業員の選択!$C$39,基本データ!$A$11:$AN$50,36,FALSE))</f>
        <v>29</v>
      </c>
      <c r="AH234" s="263" t="str">
        <f>IF(作業員の選択!$C$39="","",IF(VLOOKUP(作業員の選択!$C$39,基本データ!$A$11:$AO$60,41,FALSE)="有","○",IF(VLOOKUP(作業員の選択!$C$39,基本データ!$A$11:$AO$60,41,FALSE)="","","")))</f>
        <v/>
      </c>
    </row>
    <row r="235" spans="2:34" ht="9" customHeight="1">
      <c r="B235" s="149"/>
      <c r="C235" s="270"/>
      <c r="D235" s="271"/>
      <c r="E235" s="272"/>
      <c r="F235" s="148"/>
      <c r="G235" s="297"/>
      <c r="H235" s="309"/>
      <c r="I235" s="310"/>
      <c r="J235" s="358"/>
      <c r="K235" s="194"/>
      <c r="L235" s="170"/>
      <c r="M235" s="171"/>
      <c r="N235" s="172"/>
      <c r="O235" s="173"/>
      <c r="P235" s="345"/>
      <c r="Q235" s="346"/>
      <c r="R235" s="347"/>
      <c r="S235" s="145"/>
      <c r="T235" s="353"/>
      <c r="U235" s="354"/>
      <c r="V235" s="290" t="str">
        <f>IF(作業員の選択!$C$39="","",VLOOKUP(作業員の選択!$C$39,基本データ!$A$11:$AN$50,15,FALSE))</f>
        <v>職長訓練</v>
      </c>
      <c r="W235" s="306"/>
      <c r="X235" s="290" t="str">
        <f>IF(作業員の選択!$C$39="","",VLOOKUP(作業員の選択!$C$39,基本データ!$A$11:$AN$50,21,FALSE))</f>
        <v>光技術接続講習</v>
      </c>
      <c r="Y235" s="301"/>
      <c r="Z235" s="301"/>
      <c r="AA235" s="291"/>
      <c r="AB235" s="290" t="str">
        <f>IF(作業員の選択!$C$39="","",VLOOKUP(作業員の選択!$C$39,基本データ!$A$11:$AN$50,27,FALSE))</f>
        <v>有線ﾃﾚﾋﾞｼﾞｮﾝ放送技術者</v>
      </c>
      <c r="AC235" s="291"/>
      <c r="AD235" s="309"/>
      <c r="AE235" s="310"/>
      <c r="AF235" s="283">
        <f>IF(作業員の選択!$C$19="","",VLOOKUP(作業員の選択!$C$19,基本データ!$A$11:$AN$50,25,FALSE))</f>
        <v>209</v>
      </c>
      <c r="AG235" s="283">
        <f>IF(作業員の選択!$C$19="","",VLOOKUP(作業員の選択!$C$19,基本データ!$A$11:$AN$50,25,FALSE))</f>
        <v>209</v>
      </c>
      <c r="AH235" s="264"/>
    </row>
    <row r="236" spans="2:34" ht="9" customHeight="1">
      <c r="B236" s="284">
        <v>29</v>
      </c>
      <c r="C236" s="273" t="str">
        <f>IF(作業員の選択!$C$39="","",VLOOKUP(作業員の選択!$C$39,基本データ!$A$11:$AN$50,1,FALSE))</f>
        <v>白井　九平</v>
      </c>
      <c r="D236" s="274"/>
      <c r="E236" s="275"/>
      <c r="F236" s="299" t="str">
        <f>IF(作業員の選択!$C$39="","",VLOOKUP(作業員の選択!$C$39,基本データ!$A$11:$AN$50,3,FALSE))</f>
        <v>電工</v>
      </c>
      <c r="G236" s="297"/>
      <c r="H236" s="315"/>
      <c r="I236" s="316"/>
      <c r="J236" s="359"/>
      <c r="K236" s="183"/>
      <c r="L236" s="125"/>
      <c r="M236" s="126"/>
      <c r="N236" s="126"/>
      <c r="O236" s="127"/>
      <c r="P236" s="348"/>
      <c r="Q236" s="349"/>
      <c r="R236" s="350"/>
      <c r="S236" s="299" t="str">
        <f>IF(作業員の選択!$C$39="","",VLOOKUP(作業員の選択!$C$39,基本データ!$A$11:$AN$50,13,FALSE))</f>
        <v>A</v>
      </c>
      <c r="T236" s="355"/>
      <c r="U236" s="356"/>
      <c r="V236" s="290" t="str">
        <f>IF(作業員の選択!$C$39="","",VLOOKUP(作業員の選択!$C$39,基本データ!$A$11:$AN$50,16,FALSE))</f>
        <v>研削といし</v>
      </c>
      <c r="W236" s="306"/>
      <c r="X236" s="290" t="str">
        <f>IF(作業員の選択!$C$39="","",VLOOKUP(作業員の選択!$C$39,基本データ!$A$11:$AN$50,22,FALSE))</f>
        <v>第二種酸素欠乏危険作業</v>
      </c>
      <c r="Y236" s="301"/>
      <c r="Z236" s="301"/>
      <c r="AA236" s="291"/>
      <c r="AB236" s="290" t="str">
        <f>IF(作業員の選択!$C$39="","",VLOOKUP(作業員の選択!$C$39,基本データ!$A$11:$AN$50,28,FALSE))</f>
        <v>消防設備士甲種４級</v>
      </c>
      <c r="AC236" s="291"/>
      <c r="AD236" s="315"/>
      <c r="AE236" s="316"/>
      <c r="AF236" s="282" t="str">
        <f>IF(作業員の選択!$C$39="","",VLOOKUP(作業員の選択!$C$39,基本データ!$A$11:$AN$50,37,FALSE))</f>
        <v>受給者</v>
      </c>
      <c r="AG236" s="282" t="s">
        <v>399</v>
      </c>
      <c r="AH236" s="265"/>
    </row>
    <row r="237" spans="2:34" ht="9" customHeight="1">
      <c r="B237" s="284"/>
      <c r="C237" s="276"/>
      <c r="D237" s="277"/>
      <c r="E237" s="278"/>
      <c r="F237" s="299"/>
      <c r="G237" s="297"/>
      <c r="H237" s="330">
        <f ca="1">IF(作業員の選択!$C$39="","　　年",VLOOKUP(作業員の選択!$C$39,基本データ!$A$11:$AQ$50,43,FALSE))</f>
        <v>12</v>
      </c>
      <c r="I237" s="331"/>
      <c r="J237" s="394">
        <f ca="1">IF(作業員の選択!$C$39="","　歳",VLOOKUP(作業員の選択!$C$39,基本データ!$A$11:$AQ$50,42,FALSE))</f>
        <v>79</v>
      </c>
      <c r="K237" s="195" t="str">
        <f>IF(作業員の選択!$C$39="","",VLOOKUP(作業員の選択!$C$39,基本データ!$A$11:$AN$50,8,FALSE))</f>
        <v>同上</v>
      </c>
      <c r="L237" s="317" t="s">
        <v>43</v>
      </c>
      <c r="M237" s="318"/>
      <c r="N237" s="319">
        <f>IF(作業員の選択!$C$39="","",VLOOKUP(作業員の選択!$C$39,基本データ!$A$11:$AN$50,9,FALSE))</f>
        <v>0</v>
      </c>
      <c r="O237" s="396"/>
      <c r="P237" s="321">
        <f>IF(作業員の選択!$C$39="","",VLOOKUP(作業員の選択!$C$39,基本データ!$A$11:$AN$50,11,FALSE))</f>
        <v>126</v>
      </c>
      <c r="Q237" s="324" t="s">
        <v>68</v>
      </c>
      <c r="R237" s="466">
        <f>IF(作業員の選択!$C$39="","",VLOOKUP(作業員の選択!$C$39,基本データ!$A$11:$AN$50,12,FALSE))</f>
        <v>74</v>
      </c>
      <c r="S237" s="299"/>
      <c r="T237" s="494">
        <f>IF(作業員の選択!$C$39="","　　年",VLOOKUP(作業員の選択!$C$39,基本データ!$A$11:$AQ$50,33,FALSE))</f>
        <v>529</v>
      </c>
      <c r="U237" s="495"/>
      <c r="V237" s="290" t="str">
        <f>IF(作業員の選択!$C$39="","",VLOOKUP(作業員の選択!$C$39,基本データ!$A$11:$AN$50,17,FALSE))</f>
        <v>へ</v>
      </c>
      <c r="W237" s="306"/>
      <c r="X237" s="290">
        <f>IF(作業員の選択!$C$39="","",VLOOKUP(作業員の選択!$C$39,基本データ!$A$11:$AN$50,23,FALSE))</f>
        <v>129</v>
      </c>
      <c r="Y237" s="301"/>
      <c r="Z237" s="301"/>
      <c r="AA237" s="291"/>
      <c r="AB237" s="290">
        <f>IF(作業員の選択!$C$39="","",VLOOKUP(作業員の選択!$C$39,基本データ!$A$11:$AN$50,29,FALSE))</f>
        <v>429</v>
      </c>
      <c r="AC237" s="291"/>
      <c r="AD237" s="307" t="s">
        <v>66</v>
      </c>
      <c r="AE237" s="308"/>
      <c r="AF237" s="283">
        <f>IF(作業員の選択!$C$19="","",VLOOKUP(作業員の選択!$C$19,基本データ!$A$11:$AN$50,25,FALSE))</f>
        <v>209</v>
      </c>
      <c r="AG237" s="283"/>
      <c r="AH237" s="263" t="str">
        <f>IF(作業員の選択!$C$39="","",IF(VLOOKUP(作業員の選択!$C$39,基本データ!$A$11:$AO$60,41,FALSE)="有","",IF(VLOOKUP(作業員の選択!$C$39,基本データ!$A$11:$AO$60,41,FALSE)="無","○","")))</f>
        <v>○</v>
      </c>
    </row>
    <row r="238" spans="2:34" ht="9" customHeight="1">
      <c r="B238" s="136"/>
      <c r="C238" s="276"/>
      <c r="D238" s="277"/>
      <c r="E238" s="278"/>
      <c r="F238" s="137"/>
      <c r="G238" s="297"/>
      <c r="H238" s="332"/>
      <c r="I238" s="333"/>
      <c r="J238" s="336"/>
      <c r="K238" s="194"/>
      <c r="L238" s="170"/>
      <c r="M238" s="171"/>
      <c r="N238" s="175"/>
      <c r="O238" s="176"/>
      <c r="P238" s="322"/>
      <c r="Q238" s="325"/>
      <c r="R238" s="467"/>
      <c r="S238" s="137"/>
      <c r="T238" s="496"/>
      <c r="U238" s="497"/>
      <c r="V238" s="292">
        <f>IF(作業員の選択!$C$39="","",VLOOKUP(作業員の選択!$C$39,基本データ!$A$11:$AN$50,18,FALSE))</f>
        <v>29</v>
      </c>
      <c r="W238" s="293"/>
      <c r="X238" s="292">
        <f>IF(作業員の選択!$C$39="","",VLOOKUP(作業員の選択!$C$39,基本データ!$A$11:$AN$50,24,FALSE))</f>
        <v>179</v>
      </c>
      <c r="Y238" s="304"/>
      <c r="Z238" s="304"/>
      <c r="AA238" s="293"/>
      <c r="AB238" s="292">
        <f>IF(作業員の選択!$C$39="","",VLOOKUP(作業員の選択!$C$39,基本データ!$A$11:$AN$50,30,FALSE))</f>
        <v>459</v>
      </c>
      <c r="AC238" s="293"/>
      <c r="AD238" s="309"/>
      <c r="AE238" s="310"/>
      <c r="AF238" s="282" t="str">
        <f>IF(作業員の選択!$C$39="","",VLOOKUP(作業員の選択!$C$39,基本データ!$A$11:$AN$50,39,FALSE))</f>
        <v>日雇保険</v>
      </c>
      <c r="AG238" s="282">
        <f>IF(作業員の選択!$C$39="","",VLOOKUP(作業員の選択!$C$39,基本データ!$A$11:$AN$50,40,FALSE))</f>
        <v>1029</v>
      </c>
      <c r="AH238" s="264"/>
    </row>
    <row r="239" spans="2:34" ht="9" customHeight="1">
      <c r="B239" s="85"/>
      <c r="C239" s="279"/>
      <c r="D239" s="280"/>
      <c r="E239" s="281"/>
      <c r="F239" s="82"/>
      <c r="G239" s="300"/>
      <c r="H239" s="334"/>
      <c r="I239" s="335"/>
      <c r="J239" s="395"/>
      <c r="K239" s="185"/>
      <c r="L239" s="128"/>
      <c r="M239" s="129"/>
      <c r="N239" s="129"/>
      <c r="O239" s="130"/>
      <c r="P239" s="323"/>
      <c r="Q239" s="326"/>
      <c r="R239" s="468"/>
      <c r="S239" s="83"/>
      <c r="T239" s="498"/>
      <c r="U239" s="499"/>
      <c r="V239" s="502">
        <f>IF(作業員の選択!$C$39="","",VLOOKUP(作業員の選択!$C$39,基本データ!$A$11:$AN$50,19,FALSE))</f>
        <v>79</v>
      </c>
      <c r="W239" s="503"/>
      <c r="X239" s="502">
        <f>IF(作業員の選択!$C$39="","",VLOOKUP(作業員の選択!$C$39,基本データ!$A$11:$AN$50,25,FALSE))</f>
        <v>229</v>
      </c>
      <c r="Y239" s="504"/>
      <c r="Z239" s="504"/>
      <c r="AA239" s="503"/>
      <c r="AB239" s="294">
        <f>IF(作業員の選択!$C$39="","",VLOOKUP(作業員の選択!$C$39,基本データ!$A$11:$AN$50,31,FALSE))</f>
        <v>529</v>
      </c>
      <c r="AC239" s="295"/>
      <c r="AD239" s="311"/>
      <c r="AE239" s="312"/>
      <c r="AF239" s="283">
        <f>IF(作業員の選択!$C$19="","",VLOOKUP(作業員の選択!$C$19,基本データ!$A$11:$AN$50,25,FALSE))</f>
        <v>209</v>
      </c>
      <c r="AG239" s="283"/>
      <c r="AH239" s="265"/>
    </row>
    <row r="240" spans="2:34" ht="9" customHeight="1">
      <c r="B240" s="86"/>
      <c r="C240" s="267" t="str">
        <f>IF(作業員の選択!$C$40="","",VLOOKUP(作業員の選択!$C$40,基本データ!$A$11:$AN$50,2,FALSE))</f>
        <v>しらい　じゅうへい</v>
      </c>
      <c r="D240" s="268"/>
      <c r="E240" s="269"/>
      <c r="F240" s="84"/>
      <c r="G240" s="296"/>
      <c r="H240" s="313">
        <f>IF(作業員の選択!$C$40="","　　年　月　日",VLOOKUP(作業員の選択!$C$40,基本データ!$A$11:$AQ$50,5,FALSE))</f>
        <v>40533</v>
      </c>
      <c r="I240" s="314"/>
      <c r="J240" s="357">
        <f>IF(作業員の選択!$C$40="","　　年　月　日",VLOOKUP(作業員の選択!$C$40,基本データ!$A$11:$AQ$50,4,FALSE))</f>
        <v>15456</v>
      </c>
      <c r="K240" s="181" t="str">
        <f>IF(作業員の選択!$C$40="","",VLOOKUP(作業員の選択!$C$40,基本データ!$A$11:$AN$50,6,FALSE))</f>
        <v>長岡市越路3-10</v>
      </c>
      <c r="L240" s="317" t="s">
        <v>43</v>
      </c>
      <c r="M240" s="318"/>
      <c r="N240" s="383" t="str">
        <f>IF(作業員の選択!$C$40="","",VLOOKUP(作業員の選択!$C$40,基本データ!$A$11:$AN$50,7,FALSE))</f>
        <v>0258-11-0030</v>
      </c>
      <c r="O240" s="384"/>
      <c r="P240" s="342">
        <f>IF(作業員の選択!$C$40="","",VLOOKUP(作業員の選択!$C$40,基本データ!$A$11:$AN$50,10,FALSE))</f>
        <v>44630</v>
      </c>
      <c r="Q240" s="343"/>
      <c r="R240" s="344"/>
      <c r="S240" s="80"/>
      <c r="T240" s="351">
        <f>IF(作業員の選択!$C$40="","　　年　月　日",VLOOKUP(作業員の選択!$C$40,基本データ!$A$11:$AQ$50,32,FALSE))</f>
        <v>44650</v>
      </c>
      <c r="U240" s="352"/>
      <c r="V240" s="288" t="str">
        <f>IF(作業員の選択!$C$40="","",VLOOKUP(作業員の選択!$C$40,基本データ!$A$11:$AN$50,14,FALSE))</f>
        <v>高所作業車(10m未満)</v>
      </c>
      <c r="W240" s="381"/>
      <c r="X240" s="288" t="str">
        <f>IF(作業員の選択!$C$40="","",VLOOKUP(作業員の選択!$C$40,基本データ!$A$11:$AN$50,20,FALSE))</f>
        <v>小型移動式クレーン(5t未満)</v>
      </c>
      <c r="Y240" s="382"/>
      <c r="Z240" s="382"/>
      <c r="AA240" s="289"/>
      <c r="AB240" s="288" t="str">
        <f>IF(作業員の選択!$C$40="","",VLOOKUP(作業員の選択!$C$40,基本データ!$A$11:$AN$50,26,FALSE))</f>
        <v>第2種電気工事士</v>
      </c>
      <c r="AC240" s="289"/>
      <c r="AD240" s="313" t="s">
        <v>66</v>
      </c>
      <c r="AE240" s="314"/>
      <c r="AF240" s="282" t="str">
        <f>IF(作業員の選択!$C$40="","",VLOOKUP(作業員の選択!$C$40,基本データ!$A$11:$AN$50,35,FALSE))</f>
        <v>適用除外</v>
      </c>
      <c r="AG240" s="282">
        <f>IF(作業員の選択!$C$40="","",VLOOKUP(作業員の選択!$C$40,基本データ!$A$11:$AN$50,36,FALSE))</f>
        <v>30</v>
      </c>
      <c r="AH240" s="263" t="str">
        <f>IF(作業員の選択!$C$40="","",IF(VLOOKUP(作業員の選択!$C$40,基本データ!$A$11:$AO$60,41,FALSE)="有","○",IF(VLOOKUP(作業員の選択!$C$40,基本データ!$A$11:$AO$60,41,FALSE)="","","")))</f>
        <v/>
      </c>
    </row>
    <row r="241" spans="2:34" ht="9" customHeight="1">
      <c r="B241" s="149"/>
      <c r="C241" s="270"/>
      <c r="D241" s="271"/>
      <c r="E241" s="272"/>
      <c r="F241" s="148"/>
      <c r="G241" s="297"/>
      <c r="H241" s="309"/>
      <c r="I241" s="310"/>
      <c r="J241" s="358"/>
      <c r="K241" s="194"/>
      <c r="L241" s="170"/>
      <c r="M241" s="171"/>
      <c r="N241" s="172"/>
      <c r="O241" s="173"/>
      <c r="P241" s="345"/>
      <c r="Q241" s="346"/>
      <c r="R241" s="347"/>
      <c r="S241" s="145"/>
      <c r="T241" s="353"/>
      <c r="U241" s="354"/>
      <c r="V241" s="290" t="str">
        <f>IF(作業員の選択!$C$40="","",VLOOKUP(作業員の選択!$C$40,基本データ!$A$11:$AN$50,15,FALSE))</f>
        <v>職長訓練</v>
      </c>
      <c r="W241" s="306"/>
      <c r="X241" s="290" t="str">
        <f>IF(作業員の選択!$C$40="","",VLOOKUP(作業員の選択!$C$40,基本データ!$A$11:$AN$50,21,FALSE))</f>
        <v>玉掛作業者(1t以上)</v>
      </c>
      <c r="Y241" s="301"/>
      <c r="Z241" s="301"/>
      <c r="AA241" s="291"/>
      <c r="AB241" s="290" t="str">
        <f>IF(作業員の選択!$C$40="","",VLOOKUP(作業員の選択!$C$40,基本データ!$A$11:$AN$50,27,FALSE))</f>
        <v>有線ﾃﾚﾋﾞｼﾞｮﾝ放送技術者</v>
      </c>
      <c r="AC241" s="291"/>
      <c r="AD241" s="309"/>
      <c r="AE241" s="310"/>
      <c r="AF241" s="283">
        <f>IF(作業員の選択!$C$20="","",VLOOKUP(作業員の選択!$C$20,基本データ!$A$11:$AN$50,25,FALSE))</f>
        <v>210</v>
      </c>
      <c r="AG241" s="283">
        <f>IF(作業員の選択!$C$20="","",VLOOKUP(作業員の選択!$C$20,基本データ!$A$11:$AN$50,25,FALSE))</f>
        <v>210</v>
      </c>
      <c r="AH241" s="264"/>
    </row>
    <row r="242" spans="2:34" ht="9" customHeight="1">
      <c r="B242" s="284">
        <v>30</v>
      </c>
      <c r="C242" s="273" t="str">
        <f>IF(作業員の選択!$C$40="","",VLOOKUP(作業員の選択!$C$40,基本データ!$A$11:$AN$50,1,FALSE))</f>
        <v>白井　十平</v>
      </c>
      <c r="D242" s="274"/>
      <c r="E242" s="275"/>
      <c r="F242" s="299" t="str">
        <f>IF(作業員の選択!$C$40="","",VLOOKUP(作業員の選択!$C$40,基本データ!$A$11:$AN$50,3,FALSE))</f>
        <v>電工</v>
      </c>
      <c r="G242" s="297"/>
      <c r="H242" s="315"/>
      <c r="I242" s="316"/>
      <c r="J242" s="359"/>
      <c r="K242" s="183"/>
      <c r="L242" s="125"/>
      <c r="M242" s="126"/>
      <c r="N242" s="126"/>
      <c r="O242" s="127"/>
      <c r="P242" s="348"/>
      <c r="Q242" s="349"/>
      <c r="R242" s="350"/>
      <c r="S242" s="299" t="str">
        <f>IF(作業員の選択!$C$40="","",VLOOKUP(作業員の選択!$C$40,基本データ!$A$11:$AN$50,13,FALSE))</f>
        <v>B</v>
      </c>
      <c r="T242" s="355"/>
      <c r="U242" s="356"/>
      <c r="V242" s="290" t="str">
        <f>IF(作業員の選択!$C$40="","",VLOOKUP(作業員の選択!$C$40,基本データ!$A$11:$AN$50,16,FALSE))</f>
        <v>研削といし</v>
      </c>
      <c r="W242" s="306"/>
      <c r="X242" s="290" t="str">
        <f>IF(作業員の選択!$C$40="","",VLOOKUP(作業員の選択!$C$40,基本データ!$A$11:$AN$50,22,FALSE))</f>
        <v>高所作業車(10m以上)</v>
      </c>
      <c r="Y242" s="301"/>
      <c r="Z242" s="301"/>
      <c r="AA242" s="291"/>
      <c r="AB242" s="290" t="str">
        <f>IF(作業員の選択!$C$40="","",VLOOKUP(作業員の選択!$C$40,基本データ!$A$11:$AN$50,28,FALSE))</f>
        <v>消防設備士甲種４級</v>
      </c>
      <c r="AC242" s="291"/>
      <c r="AD242" s="315"/>
      <c r="AE242" s="316"/>
      <c r="AF242" s="282" t="str">
        <f>IF(作業員の選択!$C$40="","",VLOOKUP(作業員の選択!$C$40,基本データ!$A$11:$AN$50,37,FALSE))</f>
        <v>受給者</v>
      </c>
      <c r="AG242" s="282" t="s">
        <v>399</v>
      </c>
      <c r="AH242" s="265"/>
    </row>
    <row r="243" spans="2:34" ht="9" customHeight="1">
      <c r="B243" s="284"/>
      <c r="C243" s="276"/>
      <c r="D243" s="277"/>
      <c r="E243" s="278"/>
      <c r="F243" s="299"/>
      <c r="G243" s="297"/>
      <c r="H243" s="330">
        <f ca="1">IF(作業員の選択!$C$40="","　　年",VLOOKUP(作業員の選択!$C$40,基本データ!$A$11:$AQ$50,43,FALSE))</f>
        <v>11</v>
      </c>
      <c r="I243" s="331"/>
      <c r="J243" s="394">
        <f ca="1">IF(作業員の選択!$C$40="","　歳",VLOOKUP(作業員の選択!$C$40,基本データ!$A$11:$AQ$50,42,FALSE))</f>
        <v>80</v>
      </c>
      <c r="K243" s="195" t="str">
        <f>IF(作業員の選択!$C$40="","",VLOOKUP(作業員の選択!$C$40,基本データ!$A$11:$AN$50,8,FALSE))</f>
        <v>同上</v>
      </c>
      <c r="L243" s="317" t="s">
        <v>43</v>
      </c>
      <c r="M243" s="318"/>
      <c r="N243" s="319">
        <f>IF(作業員の選択!$C$40="","",VLOOKUP(作業員の選択!$C$40,基本データ!$A$11:$AN$50,9,FALSE))</f>
        <v>0</v>
      </c>
      <c r="O243" s="396"/>
      <c r="P243" s="321">
        <f>IF(作業員の選択!$C$40="","",VLOOKUP(作業員の選択!$C$40,基本データ!$A$11:$AN$50,11,FALSE))</f>
        <v>120</v>
      </c>
      <c r="Q243" s="324" t="s">
        <v>68</v>
      </c>
      <c r="R243" s="466">
        <f>IF(作業員の選択!$C$40="","",VLOOKUP(作業員の選択!$C$40,基本データ!$A$11:$AN$50,12,FALSE))</f>
        <v>70</v>
      </c>
      <c r="S243" s="299"/>
      <c r="T243" s="494">
        <f>IF(作業員の選択!$C$40="","　　年",VLOOKUP(作業員の選択!$C$40,基本データ!$A$11:$AQ$50,33,FALSE))</f>
        <v>530</v>
      </c>
      <c r="U243" s="495"/>
      <c r="V243" s="290" t="str">
        <f>IF(作業員の選択!$C$40="","",VLOOKUP(作業員の選択!$C$40,基本データ!$A$11:$AN$50,17,FALSE))</f>
        <v>ほ</v>
      </c>
      <c r="W243" s="306"/>
      <c r="X243" s="290">
        <f>IF(作業員の選択!$C$40="","",VLOOKUP(作業員の選択!$C$40,基本データ!$A$11:$AN$50,23,FALSE))</f>
        <v>130</v>
      </c>
      <c r="Y243" s="301"/>
      <c r="Z243" s="301"/>
      <c r="AA243" s="291"/>
      <c r="AB243" s="290">
        <f>IF(作業員の選択!$C$40="","",VLOOKUP(作業員の選択!$C$40,基本データ!$A$11:$AN$50,29,FALSE))</f>
        <v>430</v>
      </c>
      <c r="AC243" s="291"/>
      <c r="AD243" s="307" t="s">
        <v>66</v>
      </c>
      <c r="AE243" s="308"/>
      <c r="AF243" s="283">
        <f>IF(作業員の選択!$C$20="","",VLOOKUP(作業員の選択!$C$20,基本データ!$A$11:$AN$50,25,FALSE))</f>
        <v>210</v>
      </c>
      <c r="AG243" s="283"/>
      <c r="AH243" s="263" t="str">
        <f>IF(作業員の選択!$C$40="","",IF(VLOOKUP(作業員の選択!$C$40,基本データ!$A$11:$AO$60,41,FALSE)="有","",IF(VLOOKUP(作業員の選択!$C$40,基本データ!$A$11:$AO$60,41,FALSE)="無","○","")))</f>
        <v>○</v>
      </c>
    </row>
    <row r="244" spans="2:34" ht="9" customHeight="1">
      <c r="B244" s="136"/>
      <c r="C244" s="276"/>
      <c r="D244" s="277"/>
      <c r="E244" s="278"/>
      <c r="F244" s="137"/>
      <c r="G244" s="297"/>
      <c r="H244" s="332"/>
      <c r="I244" s="333"/>
      <c r="J244" s="336"/>
      <c r="K244" s="194"/>
      <c r="L244" s="170"/>
      <c r="M244" s="171"/>
      <c r="N244" s="175"/>
      <c r="O244" s="176"/>
      <c r="P244" s="322"/>
      <c r="Q244" s="325"/>
      <c r="R244" s="467"/>
      <c r="S244" s="137"/>
      <c r="T244" s="496"/>
      <c r="U244" s="497"/>
      <c r="V244" s="292">
        <f>IF(作業員の選択!$C$40="","",VLOOKUP(作業員の選択!$C$40,基本データ!$A$11:$AN$50,18,FALSE))</f>
        <v>30</v>
      </c>
      <c r="W244" s="293"/>
      <c r="X244" s="292">
        <f>IF(作業員の選択!$C$40="","",VLOOKUP(作業員の選択!$C$40,基本データ!$A$11:$AN$50,24,FALSE))</f>
        <v>180</v>
      </c>
      <c r="Y244" s="304"/>
      <c r="Z244" s="304"/>
      <c r="AA244" s="293"/>
      <c r="AB244" s="292">
        <f>IF(作業員の選択!$C$40="","",VLOOKUP(作業員の選択!$C$40,基本データ!$A$11:$AN$50,30,FALSE))</f>
        <v>460</v>
      </c>
      <c r="AC244" s="293"/>
      <c r="AD244" s="309"/>
      <c r="AE244" s="310"/>
      <c r="AF244" s="282" t="str">
        <f>IF(作業員の選択!$C$40="","",VLOOKUP(作業員の選択!$C$40,基本データ!$A$11:$AN$50,39,FALSE))</f>
        <v>日雇保険</v>
      </c>
      <c r="AG244" s="282">
        <f>IF(作業員の選択!$C$40="","",VLOOKUP(作業員の選択!$C$40,基本データ!$A$11:$AN$50,40,FALSE))</f>
        <v>1030</v>
      </c>
      <c r="AH244" s="264"/>
    </row>
    <row r="245" spans="2:34" ht="9" customHeight="1">
      <c r="B245" s="85"/>
      <c r="C245" s="279"/>
      <c r="D245" s="280"/>
      <c r="E245" s="281"/>
      <c r="F245" s="82"/>
      <c r="G245" s="300"/>
      <c r="H245" s="334"/>
      <c r="I245" s="335"/>
      <c r="J245" s="395"/>
      <c r="K245" s="185"/>
      <c r="L245" s="128"/>
      <c r="M245" s="129"/>
      <c r="N245" s="129"/>
      <c r="O245" s="130"/>
      <c r="P245" s="323"/>
      <c r="Q245" s="326"/>
      <c r="R245" s="468"/>
      <c r="S245" s="83"/>
      <c r="T245" s="498"/>
      <c r="U245" s="499"/>
      <c r="V245" s="502">
        <f>IF(作業員の選択!$C$40="","",VLOOKUP(作業員の選択!$C$40,基本データ!$A$11:$AN$50,19,FALSE))</f>
        <v>80</v>
      </c>
      <c r="W245" s="503"/>
      <c r="X245" s="502">
        <f>IF(作業員の選択!$C$40="","",VLOOKUP(作業員の選択!$C$40,基本データ!$A$11:$AN$50,25,FALSE))</f>
        <v>230</v>
      </c>
      <c r="Y245" s="504"/>
      <c r="Z245" s="504"/>
      <c r="AA245" s="503"/>
      <c r="AB245" s="294">
        <f>IF(作業員の選択!$C$40="","",VLOOKUP(作業員の選択!$C$40,基本データ!$A$11:$AN$50,31,FALSE))</f>
        <v>530</v>
      </c>
      <c r="AC245" s="295"/>
      <c r="AD245" s="311"/>
      <c r="AE245" s="312"/>
      <c r="AF245" s="283">
        <f>IF(作業員の選択!$C$20="","",VLOOKUP(作業員の選択!$C$20,基本データ!$A$11:$AN$50,25,FALSE))</f>
        <v>210</v>
      </c>
      <c r="AG245" s="283">
        <f>IF(作業員の選択!$C$20="","",VLOOKUP(作業員の選択!$C$20,基本データ!$A$11:$AN$50,25,FALSE))</f>
        <v>210</v>
      </c>
      <c r="AH245" s="265"/>
    </row>
    <row r="246" spans="2:34">
      <c r="B246" s="133" t="s">
        <v>69</v>
      </c>
      <c r="C246" s="133" t="s">
        <v>70</v>
      </c>
      <c r="D246" s="87"/>
      <c r="E246" s="87"/>
      <c r="F246" s="87"/>
      <c r="G246" s="87"/>
      <c r="H246" s="87"/>
      <c r="I246" s="87"/>
      <c r="J246" s="87"/>
      <c r="K246" s="87"/>
      <c r="L246" s="87"/>
      <c r="M246" s="87"/>
      <c r="N246" s="87"/>
      <c r="O246" s="87"/>
      <c r="P246" s="87"/>
      <c r="Q246" s="87"/>
      <c r="R246" s="133" t="s">
        <v>71</v>
      </c>
      <c r="S246" s="87"/>
      <c r="T246" s="87"/>
      <c r="U246" s="87"/>
      <c r="V246" s="87"/>
      <c r="W246" s="87"/>
      <c r="X246" s="87"/>
      <c r="Y246" s="87"/>
      <c r="Z246" s="87"/>
      <c r="AA246" s="87"/>
      <c r="AB246" s="87"/>
      <c r="AC246" s="87"/>
      <c r="AD246" s="87"/>
      <c r="AE246" s="87"/>
    </row>
    <row r="247" spans="2:34">
      <c r="B247" s="87"/>
      <c r="C247" s="133" t="s">
        <v>72</v>
      </c>
      <c r="D247" s="87"/>
      <c r="E247" s="87"/>
      <c r="F247" s="87"/>
      <c r="G247" s="87"/>
      <c r="H247" s="87"/>
      <c r="I247" s="87"/>
      <c r="J247" s="87"/>
      <c r="K247" s="87"/>
      <c r="L247" s="87"/>
      <c r="M247" s="87"/>
      <c r="N247" s="87"/>
      <c r="O247" s="87"/>
      <c r="P247" s="87"/>
      <c r="Q247" s="87"/>
      <c r="R247" s="133" t="s">
        <v>73</v>
      </c>
      <c r="S247" s="87"/>
      <c r="T247" s="87"/>
      <c r="U247" s="87"/>
      <c r="V247" s="87"/>
      <c r="W247" s="87"/>
      <c r="X247" s="87"/>
      <c r="Y247" s="87"/>
      <c r="Z247" s="87"/>
      <c r="AA247" s="87"/>
      <c r="AB247" s="87"/>
      <c r="AC247" s="87"/>
      <c r="AD247" s="87"/>
      <c r="AE247" s="87"/>
    </row>
    <row r="248" spans="2:34">
      <c r="B248" s="87"/>
      <c r="C248" s="133" t="s">
        <v>74</v>
      </c>
      <c r="D248" s="87"/>
      <c r="E248" s="87"/>
      <c r="F248" s="87"/>
      <c r="G248" s="87"/>
      <c r="H248" s="87"/>
      <c r="I248" s="87"/>
      <c r="J248" s="87"/>
      <c r="K248" s="87"/>
      <c r="L248" s="87"/>
      <c r="M248" s="87"/>
      <c r="N248" s="87"/>
      <c r="O248" s="87"/>
      <c r="P248" s="87"/>
      <c r="Q248" s="87"/>
      <c r="R248" s="133" t="s">
        <v>75</v>
      </c>
      <c r="S248" s="87"/>
      <c r="T248" s="87"/>
      <c r="U248" s="87"/>
      <c r="V248" s="87"/>
      <c r="W248" s="87"/>
      <c r="X248" s="87"/>
      <c r="Y248" s="87"/>
      <c r="Z248" s="87"/>
      <c r="AA248" s="87"/>
      <c r="AB248" s="87"/>
      <c r="AC248" s="87"/>
      <c r="AD248" s="87"/>
      <c r="AE248" s="87"/>
    </row>
    <row r="249" spans="2:34">
      <c r="B249" s="87"/>
      <c r="C249" s="88" t="s">
        <v>76</v>
      </c>
      <c r="D249" s="66"/>
      <c r="E249" s="66"/>
      <c r="F249" s="66"/>
      <c r="G249" s="66"/>
      <c r="H249" s="66"/>
      <c r="I249" s="66"/>
      <c r="J249" s="66"/>
      <c r="K249" s="66"/>
      <c r="L249" s="66"/>
      <c r="M249" s="66"/>
      <c r="N249" s="66"/>
      <c r="O249" s="87"/>
      <c r="P249" s="87"/>
      <c r="Q249" s="87"/>
      <c r="R249" s="133" t="s">
        <v>382</v>
      </c>
      <c r="S249" s="87"/>
      <c r="T249" s="87"/>
      <c r="U249" s="87"/>
      <c r="V249" s="87"/>
      <c r="W249" s="87"/>
      <c r="X249" s="87"/>
      <c r="Y249" s="87"/>
      <c r="Z249" s="87"/>
      <c r="AA249" s="87"/>
      <c r="AB249" s="87"/>
      <c r="AC249" s="87"/>
      <c r="AD249" s="87"/>
      <c r="AE249" s="87"/>
    </row>
    <row r="250" spans="2:34">
      <c r="B250" s="87"/>
      <c r="C250" s="88"/>
      <c r="D250" s="66"/>
      <c r="E250" s="66"/>
      <c r="F250" s="66"/>
      <c r="G250" s="66"/>
      <c r="H250" s="66"/>
      <c r="I250" s="66"/>
      <c r="J250" s="66"/>
      <c r="K250" s="66"/>
      <c r="L250" s="66"/>
      <c r="M250" s="66"/>
      <c r="N250" s="66"/>
      <c r="O250" s="87"/>
      <c r="P250" s="87"/>
      <c r="Q250" s="87"/>
      <c r="R250" s="133" t="s">
        <v>383</v>
      </c>
      <c r="S250" s="87"/>
      <c r="T250" s="87"/>
      <c r="U250" s="87"/>
      <c r="V250" s="87"/>
      <c r="W250" s="87"/>
      <c r="X250" s="87"/>
      <c r="Y250" s="87"/>
      <c r="Z250" s="87"/>
      <c r="AA250" s="87"/>
      <c r="AB250" s="87"/>
      <c r="AC250" s="87"/>
      <c r="AD250" s="87"/>
      <c r="AE250" s="87"/>
    </row>
    <row r="251" spans="2:34">
      <c r="B251" s="87"/>
      <c r="C251" s="88"/>
      <c r="D251" s="66"/>
      <c r="E251" s="66"/>
      <c r="F251" s="66"/>
      <c r="G251" s="66"/>
      <c r="H251" s="66"/>
      <c r="I251" s="66"/>
      <c r="J251" s="66"/>
      <c r="K251" s="66"/>
      <c r="L251" s="66"/>
      <c r="M251" s="66"/>
      <c r="N251" s="66"/>
      <c r="O251" s="87"/>
      <c r="P251" s="87"/>
      <c r="Q251" s="87"/>
      <c r="R251" s="133" t="s">
        <v>384</v>
      </c>
      <c r="S251" s="87"/>
      <c r="T251" s="87"/>
      <c r="U251" s="87"/>
      <c r="V251" s="87"/>
      <c r="W251" s="87"/>
      <c r="X251" s="87"/>
      <c r="Y251" s="87"/>
      <c r="Z251" s="87"/>
      <c r="AA251" s="87"/>
      <c r="AB251" s="87"/>
      <c r="AC251" s="87"/>
      <c r="AD251" s="87"/>
      <c r="AE251" s="87"/>
    </row>
    <row r="252" spans="2:34">
      <c r="B252" s="87"/>
      <c r="C252" s="88"/>
      <c r="D252" s="66"/>
      <c r="E252" s="66"/>
      <c r="F252" s="66"/>
      <c r="G252" s="66"/>
      <c r="H252" s="66"/>
      <c r="I252" s="66"/>
      <c r="J252" s="66"/>
      <c r="K252" s="66"/>
      <c r="L252" s="66"/>
      <c r="M252" s="66"/>
      <c r="N252" s="66"/>
      <c r="O252" s="87"/>
      <c r="P252" s="87"/>
      <c r="Q252" s="87"/>
      <c r="R252" s="133" t="s">
        <v>385</v>
      </c>
      <c r="S252" s="87"/>
      <c r="T252" s="87"/>
      <c r="U252" s="87"/>
      <c r="V252" s="87"/>
      <c r="W252" s="87"/>
      <c r="X252" s="87"/>
      <c r="Y252" s="87"/>
      <c r="Z252" s="87"/>
      <c r="AA252" s="87"/>
      <c r="AB252" s="87"/>
      <c r="AC252" s="87"/>
      <c r="AD252" s="87"/>
      <c r="AE252" s="87"/>
    </row>
    <row r="253" spans="2:34">
      <c r="B253" s="87"/>
      <c r="C253" s="88"/>
      <c r="D253" s="66"/>
      <c r="E253" s="66"/>
      <c r="F253" s="66"/>
      <c r="G253" s="66"/>
      <c r="H253" s="66"/>
      <c r="I253" s="66"/>
      <c r="J253" s="66"/>
      <c r="K253" s="66"/>
      <c r="L253" s="66"/>
      <c r="M253" s="66"/>
      <c r="N253" s="66"/>
      <c r="O253" s="87"/>
      <c r="P253" s="87"/>
      <c r="Q253" s="87"/>
      <c r="R253" s="133" t="s">
        <v>386</v>
      </c>
      <c r="S253" s="87"/>
      <c r="T253" s="87"/>
      <c r="U253" s="87"/>
      <c r="V253" s="87"/>
      <c r="W253" s="87"/>
      <c r="X253" s="87"/>
      <c r="Y253" s="87"/>
      <c r="Z253" s="87"/>
      <c r="AA253" s="87"/>
      <c r="AB253" s="87"/>
      <c r="AC253" s="87"/>
      <c r="AD253" s="87"/>
      <c r="AE253" s="87"/>
    </row>
    <row r="254" spans="2:34">
      <c r="B254" s="87"/>
      <c r="C254" s="88"/>
      <c r="D254" s="66"/>
      <c r="E254" s="66"/>
      <c r="F254" s="66"/>
      <c r="G254" s="66"/>
      <c r="H254" s="66"/>
      <c r="I254" s="66"/>
      <c r="J254" s="66"/>
      <c r="K254" s="66"/>
      <c r="L254" s="66"/>
      <c r="M254" s="66"/>
      <c r="N254" s="66"/>
      <c r="O254" s="87"/>
      <c r="P254" s="87"/>
      <c r="Q254" s="87"/>
      <c r="R254" s="133" t="s">
        <v>387</v>
      </c>
      <c r="S254" s="87"/>
      <c r="T254" s="87"/>
      <c r="U254" s="87"/>
      <c r="V254" s="87"/>
      <c r="W254" s="87"/>
      <c r="X254" s="87"/>
      <c r="Y254" s="87"/>
      <c r="Z254" s="87"/>
      <c r="AA254" s="87"/>
      <c r="AB254" s="87"/>
      <c r="AC254" s="87"/>
      <c r="AD254" s="87"/>
      <c r="AE254" s="87"/>
    </row>
    <row r="255" spans="2:34">
      <c r="B255" s="87"/>
      <c r="C255" s="88"/>
      <c r="D255" s="66"/>
      <c r="E255" s="66"/>
      <c r="F255" s="66"/>
      <c r="G255" s="66"/>
      <c r="H255" s="66"/>
      <c r="I255" s="66"/>
      <c r="J255" s="66"/>
      <c r="K255" s="66"/>
      <c r="L255" s="66"/>
      <c r="M255" s="66"/>
      <c r="N255" s="66"/>
      <c r="O255" s="87"/>
      <c r="P255" s="87"/>
      <c r="Q255" s="87"/>
      <c r="R255" s="133" t="s">
        <v>388</v>
      </c>
      <c r="S255" s="87"/>
      <c r="T255" s="87"/>
      <c r="U255" s="87"/>
      <c r="V255" s="87"/>
      <c r="W255" s="87"/>
      <c r="X255" s="87"/>
      <c r="Y255" s="87"/>
      <c r="Z255" s="87"/>
      <c r="AA255" s="87"/>
      <c r="AB255" s="87"/>
      <c r="AC255" s="87"/>
      <c r="AD255" s="87"/>
      <c r="AE255" s="87"/>
    </row>
    <row r="256" spans="2:34">
      <c r="B256" s="87"/>
      <c r="C256" s="66"/>
      <c r="D256" s="66"/>
      <c r="E256" s="66"/>
      <c r="F256" s="66"/>
      <c r="G256" s="66"/>
      <c r="H256" s="66"/>
      <c r="I256" s="66"/>
      <c r="J256" s="66"/>
      <c r="K256" s="66"/>
      <c r="L256" s="66"/>
      <c r="M256" s="66"/>
      <c r="N256" s="66"/>
      <c r="O256" s="87"/>
      <c r="P256" s="87"/>
      <c r="Q256" s="87"/>
      <c r="R256" s="133" t="s">
        <v>389</v>
      </c>
      <c r="S256" s="87"/>
      <c r="T256" s="87"/>
      <c r="U256" s="87"/>
      <c r="V256" s="87"/>
      <c r="W256" s="87"/>
      <c r="X256" s="87"/>
      <c r="Y256" s="87"/>
      <c r="Z256" s="87"/>
      <c r="AA256" s="87"/>
      <c r="AB256" s="87"/>
      <c r="AC256" s="87"/>
      <c r="AD256" s="87"/>
      <c r="AE256" s="87"/>
    </row>
  </sheetData>
  <sheetProtection algorithmName="SHA-512" hashValue="AYKwanhklWW/HYAfyHRS1Z5V6LNiGFUliHYqVAjTUzgJXEqapnBeKOk0nvJmd+yZirhuWy0E3FswhmoTV101pg==" saltValue="jOCpX0z0+mlH8T2FQfT3Cg==" spinCount="100000" sheet="1" objects="1" scenarios="1" formatCells="0"/>
  <mergeCells count="1611">
    <mergeCell ref="AF240:AF241"/>
    <mergeCell ref="AG240:AG241"/>
    <mergeCell ref="AF242:AF243"/>
    <mergeCell ref="AG242:AG243"/>
    <mergeCell ref="AF244:AF245"/>
    <mergeCell ref="AG244:AG245"/>
    <mergeCell ref="AF222:AF223"/>
    <mergeCell ref="AG222:AG223"/>
    <mergeCell ref="AF224:AF225"/>
    <mergeCell ref="AG224:AG225"/>
    <mergeCell ref="AF226:AF227"/>
    <mergeCell ref="AG226:AG227"/>
    <mergeCell ref="AF228:AF229"/>
    <mergeCell ref="AG228:AG229"/>
    <mergeCell ref="AF230:AF231"/>
    <mergeCell ref="AG230:AG231"/>
    <mergeCell ref="AF232:AF233"/>
    <mergeCell ref="AG232:AG233"/>
    <mergeCell ref="AF234:AF235"/>
    <mergeCell ref="AG234:AG235"/>
    <mergeCell ref="AF236:AF237"/>
    <mergeCell ref="AG236:AG237"/>
    <mergeCell ref="AF238:AF239"/>
    <mergeCell ref="AG238:AG239"/>
    <mergeCell ref="AF204:AF205"/>
    <mergeCell ref="AG204:AG205"/>
    <mergeCell ref="AF206:AF207"/>
    <mergeCell ref="AG206:AG207"/>
    <mergeCell ref="AF208:AF209"/>
    <mergeCell ref="AG208:AG209"/>
    <mergeCell ref="AF210:AF211"/>
    <mergeCell ref="AG210:AG211"/>
    <mergeCell ref="AF212:AF213"/>
    <mergeCell ref="AG212:AG213"/>
    <mergeCell ref="AF214:AF215"/>
    <mergeCell ref="AG214:AG215"/>
    <mergeCell ref="AF216:AF217"/>
    <mergeCell ref="AG216:AG217"/>
    <mergeCell ref="AF218:AF219"/>
    <mergeCell ref="AG218:AG219"/>
    <mergeCell ref="AF220:AF221"/>
    <mergeCell ref="AG220:AG221"/>
    <mergeCell ref="AB234:AC234"/>
    <mergeCell ref="AB235:AC235"/>
    <mergeCell ref="AB236:AC236"/>
    <mergeCell ref="AB237:AC237"/>
    <mergeCell ref="AB238:AC238"/>
    <mergeCell ref="AB239:AC239"/>
    <mergeCell ref="X245:AA245"/>
    <mergeCell ref="AB240:AC240"/>
    <mergeCell ref="AB241:AC241"/>
    <mergeCell ref="AB242:AC242"/>
    <mergeCell ref="AB243:AC243"/>
    <mergeCell ref="AB244:AC244"/>
    <mergeCell ref="AB245:AC245"/>
    <mergeCell ref="X240:AA240"/>
    <mergeCell ref="AF186:AF187"/>
    <mergeCell ref="AG186:AG187"/>
    <mergeCell ref="AF188:AF189"/>
    <mergeCell ref="AG188:AG189"/>
    <mergeCell ref="AF190:AF191"/>
    <mergeCell ref="AG190:AG191"/>
    <mergeCell ref="AF192:AF193"/>
    <mergeCell ref="AG192:AG193"/>
    <mergeCell ref="AF194:AF195"/>
    <mergeCell ref="AG194:AG195"/>
    <mergeCell ref="AF196:AF197"/>
    <mergeCell ref="AG196:AG197"/>
    <mergeCell ref="AF198:AF199"/>
    <mergeCell ref="AG198:AG199"/>
    <mergeCell ref="AF200:AF201"/>
    <mergeCell ref="AG200:AG201"/>
    <mergeCell ref="AF202:AF203"/>
    <mergeCell ref="AG202:AG203"/>
    <mergeCell ref="X210:AA210"/>
    <mergeCell ref="X221:AA221"/>
    <mergeCell ref="AB216:AC216"/>
    <mergeCell ref="AB217:AC217"/>
    <mergeCell ref="AB218:AC218"/>
    <mergeCell ref="AB219:AC219"/>
    <mergeCell ref="AB220:AC220"/>
    <mergeCell ref="AB221:AC221"/>
    <mergeCell ref="X220:AA220"/>
    <mergeCell ref="AB222:AC222"/>
    <mergeCell ref="AB223:AC223"/>
    <mergeCell ref="AB224:AC224"/>
    <mergeCell ref="AB225:AC225"/>
    <mergeCell ref="AB226:AC226"/>
    <mergeCell ref="AB227:AC227"/>
    <mergeCell ref="X233:AA233"/>
    <mergeCell ref="AB228:AC228"/>
    <mergeCell ref="AB229:AC229"/>
    <mergeCell ref="AB230:AC230"/>
    <mergeCell ref="AB231:AC231"/>
    <mergeCell ref="AB232:AC232"/>
    <mergeCell ref="AB233:AC233"/>
    <mergeCell ref="C234:E235"/>
    <mergeCell ref="C236:E239"/>
    <mergeCell ref="C240:E241"/>
    <mergeCell ref="C242:E245"/>
    <mergeCell ref="AB186:AC186"/>
    <mergeCell ref="AB187:AC187"/>
    <mergeCell ref="AB188:AC188"/>
    <mergeCell ref="AB189:AC189"/>
    <mergeCell ref="AB190:AC190"/>
    <mergeCell ref="AB191:AC191"/>
    <mergeCell ref="V197:W197"/>
    <mergeCell ref="X196:AA196"/>
    <mergeCell ref="X197:AA197"/>
    <mergeCell ref="AB192:AC192"/>
    <mergeCell ref="AB193:AC193"/>
    <mergeCell ref="AB194:AC194"/>
    <mergeCell ref="AB195:AC195"/>
    <mergeCell ref="AB196:AC196"/>
    <mergeCell ref="X192:AA192"/>
    <mergeCell ref="X203:AA203"/>
    <mergeCell ref="AB198:AC198"/>
    <mergeCell ref="AB199:AC199"/>
    <mergeCell ref="AB200:AC200"/>
    <mergeCell ref="AB201:AC201"/>
    <mergeCell ref="AB202:AC202"/>
    <mergeCell ref="AB203:AC203"/>
    <mergeCell ref="X209:AA209"/>
    <mergeCell ref="AB204:AC204"/>
    <mergeCell ref="AB205:AC205"/>
    <mergeCell ref="AB206:AC206"/>
    <mergeCell ref="AB207:AC207"/>
    <mergeCell ref="AB208:AC208"/>
    <mergeCell ref="V69:W69"/>
    <mergeCell ref="V72:W72"/>
    <mergeCell ref="X69:AA69"/>
    <mergeCell ref="X72:AA72"/>
    <mergeCell ref="O92:P92"/>
    <mergeCell ref="Q92:U93"/>
    <mergeCell ref="AE92:AG93"/>
    <mergeCell ref="AC93:AD93"/>
    <mergeCell ref="AF70:AF71"/>
    <mergeCell ref="C68:E69"/>
    <mergeCell ref="C70:E73"/>
    <mergeCell ref="AB69:AC69"/>
    <mergeCell ref="AB70:AC70"/>
    <mergeCell ref="AB71:AC71"/>
    <mergeCell ref="C32:E33"/>
    <mergeCell ref="C34:E37"/>
    <mergeCell ref="C38:E39"/>
    <mergeCell ref="C40:E43"/>
    <mergeCell ref="C44:E45"/>
    <mergeCell ref="C46:E49"/>
    <mergeCell ref="V33:W33"/>
    <mergeCell ref="V36:W36"/>
    <mergeCell ref="X33:AA33"/>
    <mergeCell ref="X36:AA36"/>
    <mergeCell ref="V39:W39"/>
    <mergeCell ref="AB63:AC63"/>
    <mergeCell ref="AB64:AC64"/>
    <mergeCell ref="AB65:AC65"/>
    <mergeCell ref="V42:W42"/>
    <mergeCell ref="X39:AA39"/>
    <mergeCell ref="X42:AA42"/>
    <mergeCell ref="V45:W45"/>
    <mergeCell ref="V48:W48"/>
    <mergeCell ref="X45:AA45"/>
    <mergeCell ref="X48:AA48"/>
    <mergeCell ref="V51:W51"/>
    <mergeCell ref="X51:AA51"/>
    <mergeCell ref="X47:AA47"/>
    <mergeCell ref="V57:W57"/>
    <mergeCell ref="X57:AA57"/>
    <mergeCell ref="V60:W60"/>
    <mergeCell ref="X60:AA60"/>
    <mergeCell ref="X63:AA63"/>
    <mergeCell ref="X59:AA59"/>
    <mergeCell ref="X62:AA62"/>
    <mergeCell ref="AB47:AC47"/>
    <mergeCell ref="AB48:AC48"/>
    <mergeCell ref="AB49:AC49"/>
    <mergeCell ref="AB50:AC50"/>
    <mergeCell ref="AB51:AC51"/>
    <mergeCell ref="AB52:AC52"/>
    <mergeCell ref="AB53:AC53"/>
    <mergeCell ref="AB54:AC54"/>
    <mergeCell ref="AB55:AC55"/>
    <mergeCell ref="AB56:AC56"/>
    <mergeCell ref="X55:AA55"/>
    <mergeCell ref="AB66:AC66"/>
    <mergeCell ref="AB67:AC67"/>
    <mergeCell ref="AB68:AC68"/>
    <mergeCell ref="AB57:AC57"/>
    <mergeCell ref="AB58:AC58"/>
    <mergeCell ref="AB59:AC59"/>
    <mergeCell ref="AB60:AC60"/>
    <mergeCell ref="AB61:AC61"/>
    <mergeCell ref="AB62:AC62"/>
    <mergeCell ref="AF66:AF67"/>
    <mergeCell ref="AG66:AG67"/>
    <mergeCell ref="AF68:AF69"/>
    <mergeCell ref="AG68:AG69"/>
    <mergeCell ref="AF58:AF59"/>
    <mergeCell ref="AG58:AG59"/>
    <mergeCell ref="AF60:AF61"/>
    <mergeCell ref="AG60:AG61"/>
    <mergeCell ref="AF62:AF63"/>
    <mergeCell ref="AF72:AF73"/>
    <mergeCell ref="AG72:AG73"/>
    <mergeCell ref="AB20:AC20"/>
    <mergeCell ref="AB21:AC21"/>
    <mergeCell ref="AB22:AC22"/>
    <mergeCell ref="AB23:AC23"/>
    <mergeCell ref="AB24:AC24"/>
    <mergeCell ref="AB25:AC25"/>
    <mergeCell ref="AF64:AF65"/>
    <mergeCell ref="AB31:AC31"/>
    <mergeCell ref="AB26:AC26"/>
    <mergeCell ref="AB27:AC27"/>
    <mergeCell ref="AB28:AC28"/>
    <mergeCell ref="AB29:AC29"/>
    <mergeCell ref="AB30:AC30"/>
    <mergeCell ref="AB32:AC32"/>
    <mergeCell ref="AB33:AC33"/>
    <mergeCell ref="AB34:AC34"/>
    <mergeCell ref="AB35:AC35"/>
    <mergeCell ref="AB36:AC36"/>
    <mergeCell ref="AB38:AC38"/>
    <mergeCell ref="AB39:AC39"/>
    <mergeCell ref="AB40:AC40"/>
    <mergeCell ref="AF40:AF41"/>
    <mergeCell ref="AG40:AG41"/>
    <mergeCell ref="AF42:AF43"/>
    <mergeCell ref="AG42:AG43"/>
    <mergeCell ref="AF44:AF45"/>
    <mergeCell ref="AG44:AG45"/>
    <mergeCell ref="AF46:AF47"/>
    <mergeCell ref="AG46:AG47"/>
    <mergeCell ref="AF48:AF49"/>
    <mergeCell ref="AF52:AF53"/>
    <mergeCell ref="AG52:AG53"/>
    <mergeCell ref="AF54:AF55"/>
    <mergeCell ref="AG54:AG55"/>
    <mergeCell ref="AF56:AF57"/>
    <mergeCell ref="AF22:AF23"/>
    <mergeCell ref="AF24:AF25"/>
    <mergeCell ref="AF26:AF27"/>
    <mergeCell ref="AG26:AG27"/>
    <mergeCell ref="AF28:AF29"/>
    <mergeCell ref="AG28:AG29"/>
    <mergeCell ref="AG24:AG25"/>
    <mergeCell ref="AF30:AF31"/>
    <mergeCell ref="AG30:AG31"/>
    <mergeCell ref="AF32:AF33"/>
    <mergeCell ref="AG32:AG33"/>
    <mergeCell ref="AF34:AF35"/>
    <mergeCell ref="AG34:AG35"/>
    <mergeCell ref="AF36:AF37"/>
    <mergeCell ref="AG36:AG37"/>
    <mergeCell ref="AF38:AF39"/>
    <mergeCell ref="AG38:AG39"/>
    <mergeCell ref="AH201:AH203"/>
    <mergeCell ref="AH204:AH206"/>
    <mergeCell ref="AH207:AH209"/>
    <mergeCell ref="AH210:AH212"/>
    <mergeCell ref="C20:E21"/>
    <mergeCell ref="C22:E25"/>
    <mergeCell ref="G23:G25"/>
    <mergeCell ref="H23:I25"/>
    <mergeCell ref="J23:J25"/>
    <mergeCell ref="G17:G19"/>
    <mergeCell ref="V15:W15"/>
    <mergeCell ref="V18:W18"/>
    <mergeCell ref="V21:W21"/>
    <mergeCell ref="V24:W24"/>
    <mergeCell ref="X15:AA15"/>
    <mergeCell ref="X18:AA18"/>
    <mergeCell ref="X21:AA21"/>
    <mergeCell ref="X24:AA24"/>
    <mergeCell ref="V19:W19"/>
    <mergeCell ref="X19:AA19"/>
    <mergeCell ref="AB18:AC18"/>
    <mergeCell ref="AB19:AC19"/>
    <mergeCell ref="AF14:AF15"/>
    <mergeCell ref="AF16:AF17"/>
    <mergeCell ref="AF18:AF19"/>
    <mergeCell ref="AD17:AE19"/>
    <mergeCell ref="AD14:AE16"/>
    <mergeCell ref="AF20:AF21"/>
    <mergeCell ref="AG48:AG49"/>
    <mergeCell ref="AF50:AF51"/>
    <mergeCell ref="AG50:AG51"/>
    <mergeCell ref="AG62:AG63"/>
    <mergeCell ref="AF10:AG13"/>
    <mergeCell ref="AH10:AH13"/>
    <mergeCell ref="AH186:AH188"/>
    <mergeCell ref="AH189:AH191"/>
    <mergeCell ref="AH192:AH194"/>
    <mergeCell ref="AH195:AH197"/>
    <mergeCell ref="AG14:AG15"/>
    <mergeCell ref="AF96:AG99"/>
    <mergeCell ref="AH96:AH99"/>
    <mergeCell ref="AF182:AG185"/>
    <mergeCell ref="AH198:AH200"/>
    <mergeCell ref="AG56:AG57"/>
    <mergeCell ref="AG64:AG65"/>
    <mergeCell ref="AG70:AG71"/>
    <mergeCell ref="AF91:AH91"/>
    <mergeCell ref="T243:U245"/>
    <mergeCell ref="V242:W242"/>
    <mergeCell ref="X242:AA242"/>
    <mergeCell ref="T240:U242"/>
    <mergeCell ref="V240:W240"/>
    <mergeCell ref="AH213:AH215"/>
    <mergeCell ref="AB12:AC13"/>
    <mergeCell ref="AB14:AC14"/>
    <mergeCell ref="AB16:AC16"/>
    <mergeCell ref="AB17:AC17"/>
    <mergeCell ref="AB15:AC15"/>
    <mergeCell ref="AG16:AG17"/>
    <mergeCell ref="AG18:AG19"/>
    <mergeCell ref="AG20:AG21"/>
    <mergeCell ref="AG22:AG23"/>
    <mergeCell ref="AH216:AH218"/>
    <mergeCell ref="AH219:AH221"/>
    <mergeCell ref="G240:G242"/>
    <mergeCell ref="H240:I242"/>
    <mergeCell ref="J240:J242"/>
    <mergeCell ref="L240:M240"/>
    <mergeCell ref="N240:O240"/>
    <mergeCell ref="P240:R242"/>
    <mergeCell ref="P237:P239"/>
    <mergeCell ref="AD240:AE242"/>
    <mergeCell ref="B242:B243"/>
    <mergeCell ref="F242:F243"/>
    <mergeCell ref="S242:S243"/>
    <mergeCell ref="V241:W241"/>
    <mergeCell ref="X241:AA241"/>
    <mergeCell ref="G243:G245"/>
    <mergeCell ref="H243:I245"/>
    <mergeCell ref="J243:J245"/>
    <mergeCell ref="L243:M243"/>
    <mergeCell ref="N243:O243"/>
    <mergeCell ref="AD243:AE245"/>
    <mergeCell ref="V243:W243"/>
    <mergeCell ref="X243:AA243"/>
    <mergeCell ref="P243:P245"/>
    <mergeCell ref="Q243:Q245"/>
    <mergeCell ref="R243:R245"/>
    <mergeCell ref="V244:W244"/>
    <mergeCell ref="V245:W245"/>
    <mergeCell ref="X244:AA244"/>
    <mergeCell ref="AD234:AE236"/>
    <mergeCell ref="B236:B237"/>
    <mergeCell ref="F236:F237"/>
    <mergeCell ref="S236:S237"/>
    <mergeCell ref="V235:W235"/>
    <mergeCell ref="X235:AA235"/>
    <mergeCell ref="G234:G236"/>
    <mergeCell ref="H234:I236"/>
    <mergeCell ref="G237:G239"/>
    <mergeCell ref="H237:I239"/>
    <mergeCell ref="J237:J239"/>
    <mergeCell ref="L237:M237"/>
    <mergeCell ref="N237:O237"/>
    <mergeCell ref="P234:R236"/>
    <mergeCell ref="J234:J236"/>
    <mergeCell ref="L234:M234"/>
    <mergeCell ref="N234:O234"/>
    <mergeCell ref="Q237:Q239"/>
    <mergeCell ref="R237:R239"/>
    <mergeCell ref="T237:U239"/>
    <mergeCell ref="V236:W236"/>
    <mergeCell ref="X236:AA236"/>
    <mergeCell ref="V238:W238"/>
    <mergeCell ref="V239:W239"/>
    <mergeCell ref="X238:AA238"/>
    <mergeCell ref="X239:AA239"/>
    <mergeCell ref="T234:U236"/>
    <mergeCell ref="V234:W234"/>
    <mergeCell ref="X234:AA234"/>
    <mergeCell ref="AD237:AE239"/>
    <mergeCell ref="V237:W237"/>
    <mergeCell ref="X237:AA237"/>
    <mergeCell ref="B230:B231"/>
    <mergeCell ref="F230:F231"/>
    <mergeCell ref="S230:S231"/>
    <mergeCell ref="V229:W229"/>
    <mergeCell ref="X229:AA229"/>
    <mergeCell ref="G231:G233"/>
    <mergeCell ref="H231:I233"/>
    <mergeCell ref="J231:J233"/>
    <mergeCell ref="L231:M231"/>
    <mergeCell ref="N231:O231"/>
    <mergeCell ref="P231:P233"/>
    <mergeCell ref="Q231:Q233"/>
    <mergeCell ref="R231:R233"/>
    <mergeCell ref="T231:U233"/>
    <mergeCell ref="V230:W230"/>
    <mergeCell ref="X230:AA230"/>
    <mergeCell ref="AD231:AE233"/>
    <mergeCell ref="V231:W231"/>
    <mergeCell ref="X231:AA231"/>
    <mergeCell ref="V232:W232"/>
    <mergeCell ref="V233:W233"/>
    <mergeCell ref="X232:AA232"/>
    <mergeCell ref="C228:E229"/>
    <mergeCell ref="C230:E233"/>
    <mergeCell ref="T225:U227"/>
    <mergeCell ref="V224:W224"/>
    <mergeCell ref="X224:AA224"/>
    <mergeCell ref="V226:W226"/>
    <mergeCell ref="V227:W227"/>
    <mergeCell ref="X226:AA226"/>
    <mergeCell ref="X227:AA227"/>
    <mergeCell ref="P222:R224"/>
    <mergeCell ref="AD225:AE227"/>
    <mergeCell ref="V225:W225"/>
    <mergeCell ref="X225:AA225"/>
    <mergeCell ref="G228:G230"/>
    <mergeCell ref="H228:I230"/>
    <mergeCell ref="J228:J230"/>
    <mergeCell ref="L228:M228"/>
    <mergeCell ref="N228:O228"/>
    <mergeCell ref="P228:R230"/>
    <mergeCell ref="P225:P227"/>
    <mergeCell ref="T228:U230"/>
    <mergeCell ref="V228:W228"/>
    <mergeCell ref="X228:AA228"/>
    <mergeCell ref="AD228:AE230"/>
    <mergeCell ref="C222:E223"/>
    <mergeCell ref="R219:R221"/>
    <mergeCell ref="T219:U221"/>
    <mergeCell ref="V218:W218"/>
    <mergeCell ref="X218:AA218"/>
    <mergeCell ref="AD219:AE221"/>
    <mergeCell ref="V219:W219"/>
    <mergeCell ref="X219:AA219"/>
    <mergeCell ref="V220:W220"/>
    <mergeCell ref="V221:W221"/>
    <mergeCell ref="T222:U224"/>
    <mergeCell ref="V222:W222"/>
    <mergeCell ref="X222:AA222"/>
    <mergeCell ref="AD222:AE224"/>
    <mergeCell ref="B224:B225"/>
    <mergeCell ref="F224:F225"/>
    <mergeCell ref="S224:S225"/>
    <mergeCell ref="V223:W223"/>
    <mergeCell ref="X223:AA223"/>
    <mergeCell ref="G222:G224"/>
    <mergeCell ref="G225:G227"/>
    <mergeCell ref="H225:I227"/>
    <mergeCell ref="J225:J227"/>
    <mergeCell ref="L225:M225"/>
    <mergeCell ref="N225:O225"/>
    <mergeCell ref="C224:E227"/>
    <mergeCell ref="H222:I224"/>
    <mergeCell ref="J222:J224"/>
    <mergeCell ref="L222:M222"/>
    <mergeCell ref="N222:O222"/>
    <mergeCell ref="Q225:Q227"/>
    <mergeCell ref="R225:R227"/>
    <mergeCell ref="G216:G218"/>
    <mergeCell ref="H216:I218"/>
    <mergeCell ref="J216:J218"/>
    <mergeCell ref="L216:M216"/>
    <mergeCell ref="N216:O216"/>
    <mergeCell ref="P216:R218"/>
    <mergeCell ref="N213:O213"/>
    <mergeCell ref="T216:U218"/>
    <mergeCell ref="V216:W216"/>
    <mergeCell ref="X216:AA216"/>
    <mergeCell ref="AD216:AE218"/>
    <mergeCell ref="B218:B219"/>
    <mergeCell ref="F218:F219"/>
    <mergeCell ref="S218:S219"/>
    <mergeCell ref="V217:W217"/>
    <mergeCell ref="X217:AA217"/>
    <mergeCell ref="G219:G221"/>
    <mergeCell ref="H219:I221"/>
    <mergeCell ref="J219:J221"/>
    <mergeCell ref="L219:M219"/>
    <mergeCell ref="N219:O219"/>
    <mergeCell ref="P219:P221"/>
    <mergeCell ref="Q219:Q221"/>
    <mergeCell ref="X214:AA214"/>
    <mergeCell ref="X215:AA215"/>
    <mergeCell ref="AB213:AC213"/>
    <mergeCell ref="AB214:AC214"/>
    <mergeCell ref="AB215:AC215"/>
    <mergeCell ref="G210:G212"/>
    <mergeCell ref="H210:I212"/>
    <mergeCell ref="J210:J212"/>
    <mergeCell ref="L210:M210"/>
    <mergeCell ref="N210:O210"/>
    <mergeCell ref="P210:R212"/>
    <mergeCell ref="AD210:AE212"/>
    <mergeCell ref="B212:B213"/>
    <mergeCell ref="F212:F213"/>
    <mergeCell ref="S212:S213"/>
    <mergeCell ref="V211:W211"/>
    <mergeCell ref="X211:AA211"/>
    <mergeCell ref="G213:G215"/>
    <mergeCell ref="H213:I215"/>
    <mergeCell ref="J213:J215"/>
    <mergeCell ref="L213:M213"/>
    <mergeCell ref="P213:P215"/>
    <mergeCell ref="Q213:Q215"/>
    <mergeCell ref="R213:R215"/>
    <mergeCell ref="T213:U215"/>
    <mergeCell ref="V212:W212"/>
    <mergeCell ref="V214:W214"/>
    <mergeCell ref="V215:W215"/>
    <mergeCell ref="T210:U212"/>
    <mergeCell ref="V210:W210"/>
    <mergeCell ref="AD213:AE215"/>
    <mergeCell ref="V213:W213"/>
    <mergeCell ref="X213:AA213"/>
    <mergeCell ref="AB210:AC210"/>
    <mergeCell ref="AB211:AC211"/>
    <mergeCell ref="AB212:AC212"/>
    <mergeCell ref="X212:AA212"/>
    <mergeCell ref="G204:G206"/>
    <mergeCell ref="H204:I206"/>
    <mergeCell ref="J204:J206"/>
    <mergeCell ref="L204:M204"/>
    <mergeCell ref="N204:O204"/>
    <mergeCell ref="F206:F207"/>
    <mergeCell ref="G207:G209"/>
    <mergeCell ref="H207:I209"/>
    <mergeCell ref="J207:J209"/>
    <mergeCell ref="L207:M207"/>
    <mergeCell ref="T204:U206"/>
    <mergeCell ref="V204:W204"/>
    <mergeCell ref="X204:AA204"/>
    <mergeCell ref="AD204:AE206"/>
    <mergeCell ref="S206:S207"/>
    <mergeCell ref="V205:W205"/>
    <mergeCell ref="X205:AA205"/>
    <mergeCell ref="X206:AA206"/>
    <mergeCell ref="AD207:AE209"/>
    <mergeCell ref="X208:AA208"/>
    <mergeCell ref="N207:O207"/>
    <mergeCell ref="P207:P209"/>
    <mergeCell ref="Q207:Q209"/>
    <mergeCell ref="R207:R209"/>
    <mergeCell ref="T207:U209"/>
    <mergeCell ref="V206:W206"/>
    <mergeCell ref="V207:W207"/>
    <mergeCell ref="V208:W208"/>
    <mergeCell ref="V209:W209"/>
    <mergeCell ref="P204:R206"/>
    <mergeCell ref="AB209:AC209"/>
    <mergeCell ref="X207:AA207"/>
    <mergeCell ref="B200:B201"/>
    <mergeCell ref="F200:F201"/>
    <mergeCell ref="S200:S201"/>
    <mergeCell ref="V199:W199"/>
    <mergeCell ref="X199:AA199"/>
    <mergeCell ref="G201:G203"/>
    <mergeCell ref="H201:I203"/>
    <mergeCell ref="J201:J203"/>
    <mergeCell ref="L201:M201"/>
    <mergeCell ref="N201:O201"/>
    <mergeCell ref="P201:P203"/>
    <mergeCell ref="Q201:Q203"/>
    <mergeCell ref="R201:R203"/>
    <mergeCell ref="T201:U203"/>
    <mergeCell ref="V200:W200"/>
    <mergeCell ref="X200:AA200"/>
    <mergeCell ref="AD201:AE203"/>
    <mergeCell ref="V201:W201"/>
    <mergeCell ref="X201:AA201"/>
    <mergeCell ref="V202:W202"/>
    <mergeCell ref="V203:W203"/>
    <mergeCell ref="X202:AA202"/>
    <mergeCell ref="AD195:AE197"/>
    <mergeCell ref="V195:W195"/>
    <mergeCell ref="X195:AA195"/>
    <mergeCell ref="AB197:AC197"/>
    <mergeCell ref="T192:U194"/>
    <mergeCell ref="V192:W192"/>
    <mergeCell ref="V196:W196"/>
    <mergeCell ref="G198:G200"/>
    <mergeCell ref="H198:I200"/>
    <mergeCell ref="J198:J200"/>
    <mergeCell ref="L198:M198"/>
    <mergeCell ref="N198:O198"/>
    <mergeCell ref="P198:R200"/>
    <mergeCell ref="T198:U200"/>
    <mergeCell ref="V198:W198"/>
    <mergeCell ref="X198:AA198"/>
    <mergeCell ref="AD198:AE200"/>
    <mergeCell ref="B194:B195"/>
    <mergeCell ref="F194:F195"/>
    <mergeCell ref="S194:S195"/>
    <mergeCell ref="V193:W193"/>
    <mergeCell ref="X193:AA193"/>
    <mergeCell ref="G195:G197"/>
    <mergeCell ref="G192:G194"/>
    <mergeCell ref="H192:I194"/>
    <mergeCell ref="J192:J194"/>
    <mergeCell ref="H195:I197"/>
    <mergeCell ref="J195:J197"/>
    <mergeCell ref="L195:M195"/>
    <mergeCell ref="N195:O195"/>
    <mergeCell ref="P195:P197"/>
    <mergeCell ref="Q195:Q197"/>
    <mergeCell ref="R195:R197"/>
    <mergeCell ref="T195:U197"/>
    <mergeCell ref="V194:W194"/>
    <mergeCell ref="X194:AA194"/>
    <mergeCell ref="L192:M192"/>
    <mergeCell ref="N192:O192"/>
    <mergeCell ref="P192:R194"/>
    <mergeCell ref="R189:R191"/>
    <mergeCell ref="T189:U191"/>
    <mergeCell ref="V189:W189"/>
    <mergeCell ref="V190:W190"/>
    <mergeCell ref="V191:W191"/>
    <mergeCell ref="J189:J191"/>
    <mergeCell ref="L189:M189"/>
    <mergeCell ref="N189:O189"/>
    <mergeCell ref="P189:P191"/>
    <mergeCell ref="Q189:Q191"/>
    <mergeCell ref="AD192:AE194"/>
    <mergeCell ref="X189:AA189"/>
    <mergeCell ref="X190:AA190"/>
    <mergeCell ref="X191:AA191"/>
    <mergeCell ref="B184:B185"/>
    <mergeCell ref="C184:E184"/>
    <mergeCell ref="H184:I185"/>
    <mergeCell ref="J184:J185"/>
    <mergeCell ref="P184:R185"/>
    <mergeCell ref="K184:K185"/>
    <mergeCell ref="F182:F185"/>
    <mergeCell ref="L182:O183"/>
    <mergeCell ref="B182:B183"/>
    <mergeCell ref="AD185:AE185"/>
    <mergeCell ref="G186:G188"/>
    <mergeCell ref="H186:I188"/>
    <mergeCell ref="J186:J188"/>
    <mergeCell ref="L186:M186"/>
    <mergeCell ref="N186:O186"/>
    <mergeCell ref="P186:R188"/>
    <mergeCell ref="T186:U188"/>
    <mergeCell ref="V186:W186"/>
    <mergeCell ref="X186:AA186"/>
    <mergeCell ref="AD186:AE188"/>
    <mergeCell ref="B188:B189"/>
    <mergeCell ref="F188:F189"/>
    <mergeCell ref="S188:S189"/>
    <mergeCell ref="V187:W187"/>
    <mergeCell ref="X187:AA187"/>
    <mergeCell ref="G189:G191"/>
    <mergeCell ref="H189:I191"/>
    <mergeCell ref="X188:AA188"/>
    <mergeCell ref="AD189:AE191"/>
    <mergeCell ref="V188:W188"/>
    <mergeCell ref="AF177:AH177"/>
    <mergeCell ref="O178:P178"/>
    <mergeCell ref="Q178:U179"/>
    <mergeCell ref="AE178:AG179"/>
    <mergeCell ref="O179:P179"/>
    <mergeCell ref="AC179:AD179"/>
    <mergeCell ref="D176:I177"/>
    <mergeCell ref="K176:M176"/>
    <mergeCell ref="Y176:Z176"/>
    <mergeCell ref="X184:AA185"/>
    <mergeCell ref="C182:E182"/>
    <mergeCell ref="H182:I183"/>
    <mergeCell ref="J182:J183"/>
    <mergeCell ref="P182:R182"/>
    <mergeCell ref="K182:K183"/>
    <mergeCell ref="L184:O185"/>
    <mergeCell ref="T182:U182"/>
    <mergeCell ref="V182:AC183"/>
    <mergeCell ref="AD182:AE183"/>
    <mergeCell ref="G183:G184"/>
    <mergeCell ref="P183:R183"/>
    <mergeCell ref="S183:S184"/>
    <mergeCell ref="T183:U183"/>
    <mergeCell ref="T184:U185"/>
    <mergeCell ref="AB184:AC185"/>
    <mergeCell ref="V184:W184"/>
    <mergeCell ref="AD184:AE184"/>
    <mergeCell ref="V185:W185"/>
    <mergeCell ref="Q157:Q159"/>
    <mergeCell ref="R157:R159"/>
    <mergeCell ref="T157:U159"/>
    <mergeCell ref="V156:W156"/>
    <mergeCell ref="X156:AA156"/>
    <mergeCell ref="X158:AA158"/>
    <mergeCell ref="P154:R156"/>
    <mergeCell ref="T154:U156"/>
    <mergeCell ref="V154:W154"/>
    <mergeCell ref="X154:AA154"/>
    <mergeCell ref="A177:C177"/>
    <mergeCell ref="K177:M177"/>
    <mergeCell ref="D178:F179"/>
    <mergeCell ref="G178:G179"/>
    <mergeCell ref="AD157:AE159"/>
    <mergeCell ref="V157:W157"/>
    <mergeCell ref="X157:AA157"/>
    <mergeCell ref="A174:D174"/>
    <mergeCell ref="J174:N175"/>
    <mergeCell ref="Y175:Z175"/>
    <mergeCell ref="A179:C179"/>
    <mergeCell ref="V153:W153"/>
    <mergeCell ref="X152:AA152"/>
    <mergeCell ref="X153:AA153"/>
    <mergeCell ref="AB153:AC153"/>
    <mergeCell ref="N154:O154"/>
    <mergeCell ref="C154:E155"/>
    <mergeCell ref="C156:E159"/>
    <mergeCell ref="T151:U153"/>
    <mergeCell ref="J151:J153"/>
    <mergeCell ref="L151:M151"/>
    <mergeCell ref="N151:O151"/>
    <mergeCell ref="P151:P153"/>
    <mergeCell ref="Q151:Q153"/>
    <mergeCell ref="AD154:AE156"/>
    <mergeCell ref="B156:B157"/>
    <mergeCell ref="F156:F157"/>
    <mergeCell ref="S156:S157"/>
    <mergeCell ref="V155:W155"/>
    <mergeCell ref="X155:AA155"/>
    <mergeCell ref="G154:G156"/>
    <mergeCell ref="H154:I156"/>
    <mergeCell ref="AD142:AE144"/>
    <mergeCell ref="AB147:AC147"/>
    <mergeCell ref="AB148:AC148"/>
    <mergeCell ref="AB149:AC149"/>
    <mergeCell ref="AB150:AC150"/>
    <mergeCell ref="AB151:AC151"/>
    <mergeCell ref="AB152:AC152"/>
    <mergeCell ref="AB142:AC142"/>
    <mergeCell ref="J154:J156"/>
    <mergeCell ref="L154:M154"/>
    <mergeCell ref="G157:G159"/>
    <mergeCell ref="H157:I159"/>
    <mergeCell ref="J157:J159"/>
    <mergeCell ref="L157:M157"/>
    <mergeCell ref="N157:O157"/>
    <mergeCell ref="V158:W158"/>
    <mergeCell ref="V159:W159"/>
    <mergeCell ref="P157:P159"/>
    <mergeCell ref="P145:P147"/>
    <mergeCell ref="Q145:Q147"/>
    <mergeCell ref="T148:U150"/>
    <mergeCell ref="R145:R147"/>
    <mergeCell ref="T145:U147"/>
    <mergeCell ref="V144:W144"/>
    <mergeCell ref="V152:W152"/>
    <mergeCell ref="H151:I153"/>
    <mergeCell ref="AD145:AE147"/>
    <mergeCell ref="V145:W145"/>
    <mergeCell ref="X145:AA145"/>
    <mergeCell ref="H148:I150"/>
    <mergeCell ref="J148:J150"/>
    <mergeCell ref="L148:M148"/>
    <mergeCell ref="N148:O148"/>
    <mergeCell ref="P148:R150"/>
    <mergeCell ref="R151:R153"/>
    <mergeCell ref="V148:W148"/>
    <mergeCell ref="X148:AA148"/>
    <mergeCell ref="AD148:AE150"/>
    <mergeCell ref="S150:S151"/>
    <mergeCell ref="V149:W149"/>
    <mergeCell ref="X149:AA149"/>
    <mergeCell ref="X150:AA150"/>
    <mergeCell ref="AD151:AE153"/>
    <mergeCell ref="B144:B145"/>
    <mergeCell ref="F144:F145"/>
    <mergeCell ref="S144:S145"/>
    <mergeCell ref="V143:W143"/>
    <mergeCell ref="G142:G144"/>
    <mergeCell ref="L142:M142"/>
    <mergeCell ref="N142:O142"/>
    <mergeCell ref="H142:I144"/>
    <mergeCell ref="J142:J144"/>
    <mergeCell ref="G145:G147"/>
    <mergeCell ref="H145:I147"/>
    <mergeCell ref="J145:J147"/>
    <mergeCell ref="L145:M145"/>
    <mergeCell ref="N145:O145"/>
    <mergeCell ref="C142:E143"/>
    <mergeCell ref="C144:E147"/>
    <mergeCell ref="C148:E149"/>
    <mergeCell ref="C150:E153"/>
    <mergeCell ref="AB143:AC143"/>
    <mergeCell ref="AB144:AC144"/>
    <mergeCell ref="AB145:AC145"/>
    <mergeCell ref="V146:W146"/>
    <mergeCell ref="V147:W147"/>
    <mergeCell ref="X146:AA146"/>
    <mergeCell ref="B138:B139"/>
    <mergeCell ref="X144:AA144"/>
    <mergeCell ref="X147:AA147"/>
    <mergeCell ref="P142:R144"/>
    <mergeCell ref="T142:U144"/>
    <mergeCell ref="V142:W142"/>
    <mergeCell ref="X142:AA142"/>
    <mergeCell ref="R139:R141"/>
    <mergeCell ref="T139:U141"/>
    <mergeCell ref="F138:F139"/>
    <mergeCell ref="S138:S139"/>
    <mergeCell ref="V137:W137"/>
    <mergeCell ref="X137:AA137"/>
    <mergeCell ref="G139:G141"/>
    <mergeCell ref="G136:G138"/>
    <mergeCell ref="H136:I138"/>
    <mergeCell ref="H139:I141"/>
    <mergeCell ref="C136:E137"/>
    <mergeCell ref="J139:J141"/>
    <mergeCell ref="L139:M139"/>
    <mergeCell ref="N139:O139"/>
    <mergeCell ref="P139:P141"/>
    <mergeCell ref="C138:E141"/>
    <mergeCell ref="Q139:Q141"/>
    <mergeCell ref="J136:J138"/>
    <mergeCell ref="L136:M136"/>
    <mergeCell ref="N136:O136"/>
    <mergeCell ref="AD139:AE141"/>
    <mergeCell ref="V139:W139"/>
    <mergeCell ref="X139:AA139"/>
    <mergeCell ref="AB140:AC140"/>
    <mergeCell ref="AB141:AC141"/>
    <mergeCell ref="AB139:AC139"/>
    <mergeCell ref="AD136:AE138"/>
    <mergeCell ref="V138:W138"/>
    <mergeCell ref="T136:U138"/>
    <mergeCell ref="V136:W136"/>
    <mergeCell ref="AB116:AC116"/>
    <mergeCell ref="AB117:AC117"/>
    <mergeCell ref="P133:P135"/>
    <mergeCell ref="Q133:Q135"/>
    <mergeCell ref="R133:R135"/>
    <mergeCell ref="P130:R132"/>
    <mergeCell ref="T130:U132"/>
    <mergeCell ref="X132:AA132"/>
    <mergeCell ref="X135:AA135"/>
    <mergeCell ref="AB134:AC134"/>
    <mergeCell ref="P136:R138"/>
    <mergeCell ref="T133:U135"/>
    <mergeCell ref="V134:W134"/>
    <mergeCell ref="X134:AA134"/>
    <mergeCell ref="AB138:AC138"/>
    <mergeCell ref="X138:AA138"/>
    <mergeCell ref="V132:W132"/>
    <mergeCell ref="AD130:AE132"/>
    <mergeCell ref="X123:AA123"/>
    <mergeCell ref="P121:P123"/>
    <mergeCell ref="Q121:Q123"/>
    <mergeCell ref="R121:R123"/>
    <mergeCell ref="AB128:AC128"/>
    <mergeCell ref="L133:M133"/>
    <mergeCell ref="N133:O133"/>
    <mergeCell ref="J130:J132"/>
    <mergeCell ref="L130:M130"/>
    <mergeCell ref="X136:AA136"/>
    <mergeCell ref="V133:W133"/>
    <mergeCell ref="X133:AA133"/>
    <mergeCell ref="V130:W130"/>
    <mergeCell ref="X130:AA130"/>
    <mergeCell ref="V125:W125"/>
    <mergeCell ref="X125:AA125"/>
    <mergeCell ref="AB124:AC124"/>
    <mergeCell ref="C132:E135"/>
    <mergeCell ref="G133:G135"/>
    <mergeCell ref="H133:I135"/>
    <mergeCell ref="J133:J135"/>
    <mergeCell ref="Q127:Q129"/>
    <mergeCell ref="R127:R129"/>
    <mergeCell ref="G127:G129"/>
    <mergeCell ref="H127:I129"/>
    <mergeCell ref="J127:J129"/>
    <mergeCell ref="L127:M127"/>
    <mergeCell ref="AB129:AC129"/>
    <mergeCell ref="AB130:AC130"/>
    <mergeCell ref="X128:AA128"/>
    <mergeCell ref="X129:AA129"/>
    <mergeCell ref="G124:G126"/>
    <mergeCell ref="H124:I126"/>
    <mergeCell ref="J124:J126"/>
    <mergeCell ref="L124:M124"/>
    <mergeCell ref="N124:O124"/>
    <mergeCell ref="P124:R126"/>
    <mergeCell ref="AB121:AC121"/>
    <mergeCell ref="AB125:AC125"/>
    <mergeCell ref="AB126:AC126"/>
    <mergeCell ref="B132:B133"/>
    <mergeCell ref="F132:F133"/>
    <mergeCell ref="S132:S133"/>
    <mergeCell ref="V131:W131"/>
    <mergeCell ref="X131:AA131"/>
    <mergeCell ref="G130:G132"/>
    <mergeCell ref="H130:I132"/>
    <mergeCell ref="N130:O130"/>
    <mergeCell ref="C130:E131"/>
    <mergeCell ref="B126:B127"/>
    <mergeCell ref="F126:F127"/>
    <mergeCell ref="S126:S127"/>
    <mergeCell ref="AB133:AC133"/>
    <mergeCell ref="C124:E125"/>
    <mergeCell ref="C126:E129"/>
    <mergeCell ref="N127:O127"/>
    <mergeCell ref="P127:P129"/>
    <mergeCell ref="T124:U126"/>
    <mergeCell ref="V124:W124"/>
    <mergeCell ref="X124:AA124"/>
    <mergeCell ref="T127:U129"/>
    <mergeCell ref="V126:W126"/>
    <mergeCell ref="X126:AA126"/>
    <mergeCell ref="B120:B121"/>
    <mergeCell ref="F120:F121"/>
    <mergeCell ref="G118:G120"/>
    <mergeCell ref="H118:I120"/>
    <mergeCell ref="J118:J120"/>
    <mergeCell ref="AB107:AC107"/>
    <mergeCell ref="AB110:AC110"/>
    <mergeCell ref="AB109:AC109"/>
    <mergeCell ref="AB111:AC111"/>
    <mergeCell ref="X116:AA116"/>
    <mergeCell ref="Q115:Q117"/>
    <mergeCell ref="R115:R117"/>
    <mergeCell ref="T115:U117"/>
    <mergeCell ref="V114:W114"/>
    <mergeCell ref="AD118:AE120"/>
    <mergeCell ref="AD106:AE108"/>
    <mergeCell ref="AD109:AE111"/>
    <mergeCell ref="T121:U123"/>
    <mergeCell ref="AB122:AC122"/>
    <mergeCell ref="AB123:AC123"/>
    <mergeCell ref="V120:W120"/>
    <mergeCell ref="X120:AA120"/>
    <mergeCell ref="P118:R120"/>
    <mergeCell ref="T118:U120"/>
    <mergeCell ref="V118:W118"/>
    <mergeCell ref="X118:AA118"/>
    <mergeCell ref="AD121:AE123"/>
    <mergeCell ref="V121:W121"/>
    <mergeCell ref="X121:AA121"/>
    <mergeCell ref="S120:S121"/>
    <mergeCell ref="V119:W119"/>
    <mergeCell ref="X119:AA119"/>
    <mergeCell ref="AD112:AE114"/>
    <mergeCell ref="L118:M118"/>
    <mergeCell ref="G121:G123"/>
    <mergeCell ref="H121:I123"/>
    <mergeCell ref="J121:J123"/>
    <mergeCell ref="L121:M121"/>
    <mergeCell ref="N121:O121"/>
    <mergeCell ref="X117:AA117"/>
    <mergeCell ref="V122:W122"/>
    <mergeCell ref="V123:W123"/>
    <mergeCell ref="X122:AA122"/>
    <mergeCell ref="V117:W117"/>
    <mergeCell ref="N118:O118"/>
    <mergeCell ref="N112:O112"/>
    <mergeCell ref="P112:R114"/>
    <mergeCell ref="AB112:AC112"/>
    <mergeCell ref="AB108:AC108"/>
    <mergeCell ref="T112:U114"/>
    <mergeCell ref="V112:W112"/>
    <mergeCell ref="X112:AA112"/>
    <mergeCell ref="AB113:AC113"/>
    <mergeCell ref="V108:W108"/>
    <mergeCell ref="X108:AA108"/>
    <mergeCell ref="X110:AA110"/>
    <mergeCell ref="B114:B115"/>
    <mergeCell ref="F114:F115"/>
    <mergeCell ref="S114:S115"/>
    <mergeCell ref="V113:W113"/>
    <mergeCell ref="X113:AA113"/>
    <mergeCell ref="G115:G117"/>
    <mergeCell ref="H115:I117"/>
    <mergeCell ref="J115:J117"/>
    <mergeCell ref="L115:M115"/>
    <mergeCell ref="N115:O115"/>
    <mergeCell ref="P115:P117"/>
    <mergeCell ref="X114:AA114"/>
    <mergeCell ref="AD115:AE117"/>
    <mergeCell ref="V115:W115"/>
    <mergeCell ref="X115:AA115"/>
    <mergeCell ref="V116:W116"/>
    <mergeCell ref="AB114:AC114"/>
    <mergeCell ref="AB115:AC115"/>
    <mergeCell ref="B108:B109"/>
    <mergeCell ref="F108:F109"/>
    <mergeCell ref="S108:S109"/>
    <mergeCell ref="V107:W107"/>
    <mergeCell ref="X107:AA107"/>
    <mergeCell ref="G109:G111"/>
    <mergeCell ref="H109:I111"/>
    <mergeCell ref="J109:J111"/>
    <mergeCell ref="L109:M109"/>
    <mergeCell ref="X111:AA111"/>
    <mergeCell ref="V110:W110"/>
    <mergeCell ref="V111:W111"/>
    <mergeCell ref="R109:R111"/>
    <mergeCell ref="J106:J108"/>
    <mergeCell ref="L106:M106"/>
    <mergeCell ref="N106:O106"/>
    <mergeCell ref="P106:R108"/>
    <mergeCell ref="T109:U111"/>
    <mergeCell ref="T106:U108"/>
    <mergeCell ref="V106:W106"/>
    <mergeCell ref="X106:AA106"/>
    <mergeCell ref="V109:W109"/>
    <mergeCell ref="X109:AA109"/>
    <mergeCell ref="K98:K99"/>
    <mergeCell ref="F96:F99"/>
    <mergeCell ref="L96:O97"/>
    <mergeCell ref="L98:O99"/>
    <mergeCell ref="B96:B97"/>
    <mergeCell ref="X98:AA99"/>
    <mergeCell ref="AD98:AE98"/>
    <mergeCell ref="V99:W99"/>
    <mergeCell ref="AD99:AE99"/>
    <mergeCell ref="G100:G102"/>
    <mergeCell ref="H100:I102"/>
    <mergeCell ref="J100:J102"/>
    <mergeCell ref="L100:M100"/>
    <mergeCell ref="AB101:AC101"/>
    <mergeCell ref="N100:O100"/>
    <mergeCell ref="V100:W100"/>
    <mergeCell ref="X100:AA100"/>
    <mergeCell ref="AD100:AE102"/>
    <mergeCell ref="AB100:AC100"/>
    <mergeCell ref="V101:W101"/>
    <mergeCell ref="X101:AA101"/>
    <mergeCell ref="AB102:AC102"/>
    <mergeCell ref="V102:W102"/>
    <mergeCell ref="S102:S103"/>
    <mergeCell ref="T103:U105"/>
    <mergeCell ref="AD103:AE105"/>
    <mergeCell ref="AB104:AC104"/>
    <mergeCell ref="AB105:AC105"/>
    <mergeCell ref="X102:AA102"/>
    <mergeCell ref="V103:W103"/>
    <mergeCell ref="X105:AA105"/>
    <mergeCell ref="B102:B103"/>
    <mergeCell ref="AH182:AH185"/>
    <mergeCell ref="A88:D88"/>
    <mergeCell ref="J88:N89"/>
    <mergeCell ref="Y89:Z89"/>
    <mergeCell ref="D90:I91"/>
    <mergeCell ref="D92:F93"/>
    <mergeCell ref="G92:G93"/>
    <mergeCell ref="K90:M90"/>
    <mergeCell ref="C100:E101"/>
    <mergeCell ref="C102:E105"/>
    <mergeCell ref="C96:E96"/>
    <mergeCell ref="H96:I97"/>
    <mergeCell ref="J96:J97"/>
    <mergeCell ref="P96:R96"/>
    <mergeCell ref="K96:K97"/>
    <mergeCell ref="A93:C93"/>
    <mergeCell ref="O93:P93"/>
    <mergeCell ref="T96:U96"/>
    <mergeCell ref="V96:AC97"/>
    <mergeCell ref="AD96:AE97"/>
    <mergeCell ref="G97:G98"/>
    <mergeCell ref="P97:R97"/>
    <mergeCell ref="S97:S98"/>
    <mergeCell ref="T97:U97"/>
    <mergeCell ref="T98:U99"/>
    <mergeCell ref="V98:W98"/>
    <mergeCell ref="AB98:AC99"/>
    <mergeCell ref="B98:B99"/>
    <mergeCell ref="C98:E98"/>
    <mergeCell ref="H98:I99"/>
    <mergeCell ref="J98:J99"/>
    <mergeCell ref="P98:R99"/>
    <mergeCell ref="G68:G70"/>
    <mergeCell ref="H68:I70"/>
    <mergeCell ref="J68:J70"/>
    <mergeCell ref="L68:M68"/>
    <mergeCell ref="N68:O68"/>
    <mergeCell ref="P68:R70"/>
    <mergeCell ref="P65:P67"/>
    <mergeCell ref="T68:U70"/>
    <mergeCell ref="V68:W68"/>
    <mergeCell ref="X68:AA68"/>
    <mergeCell ref="AD68:AE70"/>
    <mergeCell ref="B70:B71"/>
    <mergeCell ref="F70:F71"/>
    <mergeCell ref="S70:S71"/>
    <mergeCell ref="V70:W70"/>
    <mergeCell ref="X70:AA70"/>
    <mergeCell ref="AD71:AE73"/>
    <mergeCell ref="G71:G73"/>
    <mergeCell ref="H71:I73"/>
    <mergeCell ref="J71:J73"/>
    <mergeCell ref="L71:M71"/>
    <mergeCell ref="N71:O71"/>
    <mergeCell ref="P71:P73"/>
    <mergeCell ref="Q71:Q73"/>
    <mergeCell ref="R71:R73"/>
    <mergeCell ref="T71:U73"/>
    <mergeCell ref="V71:W71"/>
    <mergeCell ref="X71:AA71"/>
    <mergeCell ref="V73:W73"/>
    <mergeCell ref="X73:AA73"/>
    <mergeCell ref="AB72:AC72"/>
    <mergeCell ref="AB73:AC73"/>
    <mergeCell ref="P62:R64"/>
    <mergeCell ref="T62:U64"/>
    <mergeCell ref="V62:W62"/>
    <mergeCell ref="V63:W63"/>
    <mergeCell ref="AD62:AE64"/>
    <mergeCell ref="B64:B65"/>
    <mergeCell ref="F64:F65"/>
    <mergeCell ref="S64:S65"/>
    <mergeCell ref="V64:W64"/>
    <mergeCell ref="X64:AA64"/>
    <mergeCell ref="G65:G67"/>
    <mergeCell ref="H65:I67"/>
    <mergeCell ref="J65:J67"/>
    <mergeCell ref="N62:O62"/>
    <mergeCell ref="L65:M65"/>
    <mergeCell ref="N65:O65"/>
    <mergeCell ref="C64:E67"/>
    <mergeCell ref="G62:G64"/>
    <mergeCell ref="H62:I64"/>
    <mergeCell ref="J62:J64"/>
    <mergeCell ref="L62:M62"/>
    <mergeCell ref="C62:E63"/>
    <mergeCell ref="Q65:Q67"/>
    <mergeCell ref="R65:R67"/>
    <mergeCell ref="T65:U67"/>
    <mergeCell ref="V65:W65"/>
    <mergeCell ref="X65:AA65"/>
    <mergeCell ref="V66:W66"/>
    <mergeCell ref="X66:AA66"/>
    <mergeCell ref="AD65:AE67"/>
    <mergeCell ref="V67:W67"/>
    <mergeCell ref="X67:AA67"/>
    <mergeCell ref="G56:G58"/>
    <mergeCell ref="H56:I58"/>
    <mergeCell ref="J56:J58"/>
    <mergeCell ref="L56:M56"/>
    <mergeCell ref="N56:O56"/>
    <mergeCell ref="P56:R58"/>
    <mergeCell ref="T56:U58"/>
    <mergeCell ref="V56:W56"/>
    <mergeCell ref="X56:AA56"/>
    <mergeCell ref="AD56:AE58"/>
    <mergeCell ref="B58:B59"/>
    <mergeCell ref="F58:F59"/>
    <mergeCell ref="S58:S59"/>
    <mergeCell ref="V58:W58"/>
    <mergeCell ref="X58:AA58"/>
    <mergeCell ref="C56:E57"/>
    <mergeCell ref="AD59:AE61"/>
    <mergeCell ref="V61:W61"/>
    <mergeCell ref="X61:AA61"/>
    <mergeCell ref="G59:G61"/>
    <mergeCell ref="H59:I61"/>
    <mergeCell ref="J59:J61"/>
    <mergeCell ref="L59:M59"/>
    <mergeCell ref="N59:O59"/>
    <mergeCell ref="P59:P61"/>
    <mergeCell ref="Q59:Q61"/>
    <mergeCell ref="R59:R61"/>
    <mergeCell ref="T59:U61"/>
    <mergeCell ref="V59:W59"/>
    <mergeCell ref="P50:R52"/>
    <mergeCell ref="T50:U52"/>
    <mergeCell ref="V50:W50"/>
    <mergeCell ref="X50:AA50"/>
    <mergeCell ref="V49:W49"/>
    <mergeCell ref="X49:AA49"/>
    <mergeCell ref="Q47:Q49"/>
    <mergeCell ref="R47:R49"/>
    <mergeCell ref="AD50:AE52"/>
    <mergeCell ref="B52:B53"/>
    <mergeCell ref="F52:F53"/>
    <mergeCell ref="S52:S53"/>
    <mergeCell ref="V52:W52"/>
    <mergeCell ref="X52:AA52"/>
    <mergeCell ref="G53:G55"/>
    <mergeCell ref="H53:I55"/>
    <mergeCell ref="J53:J55"/>
    <mergeCell ref="L53:M53"/>
    <mergeCell ref="G50:G52"/>
    <mergeCell ref="H50:I52"/>
    <mergeCell ref="J50:J52"/>
    <mergeCell ref="L50:M50"/>
    <mergeCell ref="Q53:Q55"/>
    <mergeCell ref="R53:R55"/>
    <mergeCell ref="P53:P55"/>
    <mergeCell ref="T53:U55"/>
    <mergeCell ref="V53:W53"/>
    <mergeCell ref="X53:AA53"/>
    <mergeCell ref="V54:W54"/>
    <mergeCell ref="X54:AA54"/>
    <mergeCell ref="AD53:AE55"/>
    <mergeCell ref="V55:W55"/>
    <mergeCell ref="X43:AA43"/>
    <mergeCell ref="G44:G46"/>
    <mergeCell ref="H44:I46"/>
    <mergeCell ref="J44:J46"/>
    <mergeCell ref="L44:M44"/>
    <mergeCell ref="N44:O44"/>
    <mergeCell ref="P44:R46"/>
    <mergeCell ref="P41:P43"/>
    <mergeCell ref="T44:U46"/>
    <mergeCell ref="V44:W44"/>
    <mergeCell ref="X44:AA44"/>
    <mergeCell ref="AD44:AE46"/>
    <mergeCell ref="B46:B47"/>
    <mergeCell ref="F46:F47"/>
    <mergeCell ref="S46:S47"/>
    <mergeCell ref="V46:W46"/>
    <mergeCell ref="X46:AA46"/>
    <mergeCell ref="AD47:AE49"/>
    <mergeCell ref="G47:G49"/>
    <mergeCell ref="H47:I49"/>
    <mergeCell ref="J47:J49"/>
    <mergeCell ref="L47:M47"/>
    <mergeCell ref="N47:O47"/>
    <mergeCell ref="P47:P49"/>
    <mergeCell ref="T47:U49"/>
    <mergeCell ref="V47:W47"/>
    <mergeCell ref="AB41:AC41"/>
    <mergeCell ref="AB42:AC42"/>
    <mergeCell ref="AB43:AC43"/>
    <mergeCell ref="AB44:AC44"/>
    <mergeCell ref="AB45:AC45"/>
    <mergeCell ref="AB46:AC46"/>
    <mergeCell ref="G38:G40"/>
    <mergeCell ref="H38:I40"/>
    <mergeCell ref="J38:J40"/>
    <mergeCell ref="L38:M38"/>
    <mergeCell ref="N38:O38"/>
    <mergeCell ref="C58:E61"/>
    <mergeCell ref="N50:O50"/>
    <mergeCell ref="C50:E51"/>
    <mergeCell ref="N53:O53"/>
    <mergeCell ref="C52:E55"/>
    <mergeCell ref="P38:R40"/>
    <mergeCell ref="T38:U40"/>
    <mergeCell ref="V38:W38"/>
    <mergeCell ref="X38:AA38"/>
    <mergeCell ref="AD38:AE40"/>
    <mergeCell ref="B40:B41"/>
    <mergeCell ref="F40:F41"/>
    <mergeCell ref="S40:S41"/>
    <mergeCell ref="V40:W40"/>
    <mergeCell ref="X40:AA40"/>
    <mergeCell ref="Q41:Q43"/>
    <mergeCell ref="R41:R43"/>
    <mergeCell ref="T41:U43"/>
    <mergeCell ref="V41:W41"/>
    <mergeCell ref="X41:AA41"/>
    <mergeCell ref="G41:G43"/>
    <mergeCell ref="H41:I43"/>
    <mergeCell ref="J41:J43"/>
    <mergeCell ref="L41:M41"/>
    <mergeCell ref="N41:O41"/>
    <mergeCell ref="AD41:AE43"/>
    <mergeCell ref="V43:W43"/>
    <mergeCell ref="B34:B35"/>
    <mergeCell ref="F34:F35"/>
    <mergeCell ref="S34:S35"/>
    <mergeCell ref="V34:W34"/>
    <mergeCell ref="X34:AA34"/>
    <mergeCell ref="G35:G37"/>
    <mergeCell ref="H35:I37"/>
    <mergeCell ref="J35:J37"/>
    <mergeCell ref="L35:M35"/>
    <mergeCell ref="N35:O35"/>
    <mergeCell ref="P35:P37"/>
    <mergeCell ref="Q35:Q37"/>
    <mergeCell ref="R35:R37"/>
    <mergeCell ref="T35:U37"/>
    <mergeCell ref="V35:W35"/>
    <mergeCell ref="X35:AA35"/>
    <mergeCell ref="AD35:AE37"/>
    <mergeCell ref="V37:W37"/>
    <mergeCell ref="X37:AA37"/>
    <mergeCell ref="AB37:AC37"/>
    <mergeCell ref="AD26:AE28"/>
    <mergeCell ref="C26:E27"/>
    <mergeCell ref="Q29:Q31"/>
    <mergeCell ref="R29:R31"/>
    <mergeCell ref="T29:U31"/>
    <mergeCell ref="V29:W29"/>
    <mergeCell ref="X29:AA29"/>
    <mergeCell ref="G29:G31"/>
    <mergeCell ref="J26:J28"/>
    <mergeCell ref="AD29:AE31"/>
    <mergeCell ref="V31:W31"/>
    <mergeCell ref="X31:AA31"/>
    <mergeCell ref="V27:W27"/>
    <mergeCell ref="X27:AA27"/>
    <mergeCell ref="X30:AA30"/>
    <mergeCell ref="V26:W26"/>
    <mergeCell ref="G32:G34"/>
    <mergeCell ref="H32:I34"/>
    <mergeCell ref="J32:J34"/>
    <mergeCell ref="L32:M32"/>
    <mergeCell ref="N32:O32"/>
    <mergeCell ref="P32:R34"/>
    <mergeCell ref="P29:P31"/>
    <mergeCell ref="T32:U34"/>
    <mergeCell ref="V32:W32"/>
    <mergeCell ref="X32:AA32"/>
    <mergeCell ref="AD32:AE34"/>
    <mergeCell ref="V30:W30"/>
    <mergeCell ref="AD20:AE22"/>
    <mergeCell ref="B22:B23"/>
    <mergeCell ref="F22:F23"/>
    <mergeCell ref="S22:S23"/>
    <mergeCell ref="V22:W22"/>
    <mergeCell ref="X22:AA22"/>
    <mergeCell ref="G20:G22"/>
    <mergeCell ref="H20:I22"/>
    <mergeCell ref="J20:J22"/>
    <mergeCell ref="L20:M20"/>
    <mergeCell ref="L23:M23"/>
    <mergeCell ref="N23:O23"/>
    <mergeCell ref="P23:P25"/>
    <mergeCell ref="T20:U22"/>
    <mergeCell ref="V20:W20"/>
    <mergeCell ref="X20:AA20"/>
    <mergeCell ref="N20:O20"/>
    <mergeCell ref="P20:R22"/>
    <mergeCell ref="Q23:Q25"/>
    <mergeCell ref="R23:R25"/>
    <mergeCell ref="T23:U25"/>
    <mergeCell ref="V23:W23"/>
    <mergeCell ref="X23:AA23"/>
    <mergeCell ref="AD23:AE25"/>
    <mergeCell ref="V25:W25"/>
    <mergeCell ref="X25:AA25"/>
    <mergeCell ref="AD12:AE12"/>
    <mergeCell ref="V13:W13"/>
    <mergeCell ref="AD13:AE13"/>
    <mergeCell ref="B16:B17"/>
    <mergeCell ref="F16:F17"/>
    <mergeCell ref="S16:S17"/>
    <mergeCell ref="V16:W16"/>
    <mergeCell ref="X16:AA16"/>
    <mergeCell ref="G14:G16"/>
    <mergeCell ref="H17:I19"/>
    <mergeCell ref="J17:J19"/>
    <mergeCell ref="L17:M17"/>
    <mergeCell ref="C14:E15"/>
    <mergeCell ref="N17:O17"/>
    <mergeCell ref="C16:E19"/>
    <mergeCell ref="P14:R16"/>
    <mergeCell ref="H14:I16"/>
    <mergeCell ref="J14:J16"/>
    <mergeCell ref="L14:M14"/>
    <mergeCell ref="N14:O14"/>
    <mergeCell ref="P17:P19"/>
    <mergeCell ref="Q17:Q19"/>
    <mergeCell ref="R17:R19"/>
    <mergeCell ref="T17:U19"/>
    <mergeCell ref="V17:W17"/>
    <mergeCell ref="X17:AA17"/>
    <mergeCell ref="AF5:AH5"/>
    <mergeCell ref="A7:C7"/>
    <mergeCell ref="O6:P6"/>
    <mergeCell ref="Q6:U7"/>
    <mergeCell ref="AE6:AG7"/>
    <mergeCell ref="O7:P7"/>
    <mergeCell ref="AC7:AD7"/>
    <mergeCell ref="AD10:AE11"/>
    <mergeCell ref="G11:G12"/>
    <mergeCell ref="P11:R11"/>
    <mergeCell ref="S11:S12"/>
    <mergeCell ref="T11:U11"/>
    <mergeCell ref="P12:R13"/>
    <mergeCell ref="H10:I11"/>
    <mergeCell ref="K10:K11"/>
    <mergeCell ref="L10:O11"/>
    <mergeCell ref="T12:U13"/>
    <mergeCell ref="B10:B11"/>
    <mergeCell ref="C10:E10"/>
    <mergeCell ref="J10:J11"/>
    <mergeCell ref="P10:R10"/>
    <mergeCell ref="T10:U10"/>
    <mergeCell ref="V10:AC11"/>
    <mergeCell ref="B12:B13"/>
    <mergeCell ref="C12:E12"/>
    <mergeCell ref="H12:I13"/>
    <mergeCell ref="J12:J13"/>
    <mergeCell ref="K12:K13"/>
    <mergeCell ref="L12:O13"/>
    <mergeCell ref="F10:F13"/>
    <mergeCell ref="V12:W12"/>
    <mergeCell ref="X12:AA13"/>
    <mergeCell ref="A2:D2"/>
    <mergeCell ref="J2:N3"/>
    <mergeCell ref="Y3:Z3"/>
    <mergeCell ref="D4:I5"/>
    <mergeCell ref="K4:M4"/>
    <mergeCell ref="Y4:Z4"/>
    <mergeCell ref="A5:C5"/>
    <mergeCell ref="K5:M5"/>
    <mergeCell ref="D6:F7"/>
    <mergeCell ref="G6:G7"/>
    <mergeCell ref="T14:U16"/>
    <mergeCell ref="V14:W14"/>
    <mergeCell ref="X14:AA14"/>
    <mergeCell ref="B28:B29"/>
    <mergeCell ref="F28:F29"/>
    <mergeCell ref="S28:S29"/>
    <mergeCell ref="V28:W28"/>
    <mergeCell ref="X28:AA28"/>
    <mergeCell ref="G26:G28"/>
    <mergeCell ref="H26:I28"/>
    <mergeCell ref="L26:M26"/>
    <mergeCell ref="N26:O26"/>
    <mergeCell ref="C28:E31"/>
    <mergeCell ref="P26:R28"/>
    <mergeCell ref="T26:U28"/>
    <mergeCell ref="H29:I31"/>
    <mergeCell ref="J29:J31"/>
    <mergeCell ref="L29:M29"/>
    <mergeCell ref="N29:O29"/>
    <mergeCell ref="X26:AA26"/>
    <mergeCell ref="L103:M103"/>
    <mergeCell ref="C112:E113"/>
    <mergeCell ref="C114:E117"/>
    <mergeCell ref="C118:E119"/>
    <mergeCell ref="C120:E123"/>
    <mergeCell ref="N109:O109"/>
    <mergeCell ref="C108:E111"/>
    <mergeCell ref="P109:P111"/>
    <mergeCell ref="Q109:Q111"/>
    <mergeCell ref="AB103:AC103"/>
    <mergeCell ref="V104:W104"/>
    <mergeCell ref="V105:W105"/>
    <mergeCell ref="X103:AA103"/>
    <mergeCell ref="X104:AA104"/>
    <mergeCell ref="N103:O103"/>
    <mergeCell ref="Q103:Q105"/>
    <mergeCell ref="R103:R105"/>
    <mergeCell ref="C106:E107"/>
    <mergeCell ref="AB106:AC106"/>
    <mergeCell ref="G106:G108"/>
    <mergeCell ref="H106:I108"/>
    <mergeCell ref="F102:F103"/>
    <mergeCell ref="G103:G105"/>
    <mergeCell ref="H103:I105"/>
    <mergeCell ref="J103:J105"/>
    <mergeCell ref="P103:P105"/>
    <mergeCell ref="P100:R102"/>
    <mergeCell ref="T100:U102"/>
    <mergeCell ref="G112:G114"/>
    <mergeCell ref="H112:I114"/>
    <mergeCell ref="J112:J114"/>
    <mergeCell ref="L112:M112"/>
    <mergeCell ref="AB146:AC146"/>
    <mergeCell ref="X143:AA143"/>
    <mergeCell ref="AB131:AC131"/>
    <mergeCell ref="AB132:AC132"/>
    <mergeCell ref="AB135:AC135"/>
    <mergeCell ref="V140:W140"/>
    <mergeCell ref="V141:W141"/>
    <mergeCell ref="X140:AA140"/>
    <mergeCell ref="X141:AA141"/>
    <mergeCell ref="AB136:AC136"/>
    <mergeCell ref="AB137:AC137"/>
    <mergeCell ref="V135:W135"/>
    <mergeCell ref="V151:W151"/>
    <mergeCell ref="X151:AA151"/>
    <mergeCell ref="V150:W150"/>
    <mergeCell ref="AF112:AF113"/>
    <mergeCell ref="AG112:AG113"/>
    <mergeCell ref="AF114:AF115"/>
    <mergeCell ref="AG114:AG115"/>
    <mergeCell ref="AF116:AF117"/>
    <mergeCell ref="AG116:AG117"/>
    <mergeCell ref="AB118:AC118"/>
    <mergeCell ref="AB119:AC119"/>
    <mergeCell ref="AB120:AC120"/>
    <mergeCell ref="AD133:AE135"/>
    <mergeCell ref="AD124:AE126"/>
    <mergeCell ref="AD127:AE129"/>
    <mergeCell ref="V127:W127"/>
    <mergeCell ref="X127:AA127"/>
    <mergeCell ref="V128:W128"/>
    <mergeCell ref="V129:W129"/>
    <mergeCell ref="AB127:AC127"/>
    <mergeCell ref="AF106:AF107"/>
    <mergeCell ref="AG106:AG107"/>
    <mergeCell ref="AF108:AF109"/>
    <mergeCell ref="AG108:AG109"/>
    <mergeCell ref="AF110:AF111"/>
    <mergeCell ref="AG110:AG111"/>
    <mergeCell ref="AF100:AF101"/>
    <mergeCell ref="AG100:AG101"/>
    <mergeCell ref="AF102:AF103"/>
    <mergeCell ref="AG102:AG103"/>
    <mergeCell ref="AF104:AF105"/>
    <mergeCell ref="AG104:AG105"/>
    <mergeCell ref="AF130:AF131"/>
    <mergeCell ref="AG130:AG131"/>
    <mergeCell ref="AF132:AF133"/>
    <mergeCell ref="AG132:AG133"/>
    <mergeCell ref="AF134:AF135"/>
    <mergeCell ref="AG134:AG135"/>
    <mergeCell ref="AF124:AF125"/>
    <mergeCell ref="AG124:AG125"/>
    <mergeCell ref="AF126:AF127"/>
    <mergeCell ref="AG126:AG127"/>
    <mergeCell ref="AF128:AF129"/>
    <mergeCell ref="AG128:AG129"/>
    <mergeCell ref="AF118:AF119"/>
    <mergeCell ref="AG118:AG119"/>
    <mergeCell ref="AF120:AF121"/>
    <mergeCell ref="AG120:AG121"/>
    <mergeCell ref="AF122:AF123"/>
    <mergeCell ref="AG122:AG123"/>
    <mergeCell ref="B206:B207"/>
    <mergeCell ref="C186:E187"/>
    <mergeCell ref="C188:E191"/>
    <mergeCell ref="C192:E193"/>
    <mergeCell ref="C194:E197"/>
    <mergeCell ref="C198:E199"/>
    <mergeCell ref="C200:E203"/>
    <mergeCell ref="C204:E205"/>
    <mergeCell ref="C206:E209"/>
    <mergeCell ref="AF154:AF155"/>
    <mergeCell ref="AG154:AG155"/>
    <mergeCell ref="AF156:AF157"/>
    <mergeCell ref="AG156:AG157"/>
    <mergeCell ref="AF158:AF159"/>
    <mergeCell ref="AG158:AG159"/>
    <mergeCell ref="X159:AA159"/>
    <mergeCell ref="AF148:AF149"/>
    <mergeCell ref="AG148:AG149"/>
    <mergeCell ref="AF150:AF151"/>
    <mergeCell ref="AG150:AG151"/>
    <mergeCell ref="AF152:AF153"/>
    <mergeCell ref="AG152:AG153"/>
    <mergeCell ref="AB154:AC154"/>
    <mergeCell ref="AB155:AC155"/>
    <mergeCell ref="AB156:AC156"/>
    <mergeCell ref="AB157:AC157"/>
    <mergeCell ref="AB158:AC158"/>
    <mergeCell ref="AB159:AC159"/>
    <mergeCell ref="G148:G150"/>
    <mergeCell ref="B150:B151"/>
    <mergeCell ref="F150:F151"/>
    <mergeCell ref="G151:G153"/>
    <mergeCell ref="AH240:AH242"/>
    <mergeCell ref="AH243:AH245"/>
    <mergeCell ref="AH100:AH102"/>
    <mergeCell ref="AH103:AH105"/>
    <mergeCell ref="AH106:AH108"/>
    <mergeCell ref="AH109:AH111"/>
    <mergeCell ref="AH112:AH114"/>
    <mergeCell ref="AH115:AH117"/>
    <mergeCell ref="AH118:AH120"/>
    <mergeCell ref="AH121:AH123"/>
    <mergeCell ref="AH222:AH224"/>
    <mergeCell ref="AH225:AH227"/>
    <mergeCell ref="AH228:AH230"/>
    <mergeCell ref="AH231:AH233"/>
    <mergeCell ref="AH234:AH236"/>
    <mergeCell ref="AH237:AH239"/>
    <mergeCell ref="C210:E211"/>
    <mergeCell ref="C212:E215"/>
    <mergeCell ref="C216:E217"/>
    <mergeCell ref="C218:E221"/>
    <mergeCell ref="AF142:AF143"/>
    <mergeCell ref="AG142:AG143"/>
    <mergeCell ref="AF144:AF145"/>
    <mergeCell ref="AG144:AG145"/>
    <mergeCell ref="AF146:AF147"/>
    <mergeCell ref="AG146:AG147"/>
    <mergeCell ref="AF136:AF137"/>
    <mergeCell ref="AG136:AG137"/>
    <mergeCell ref="AF138:AF139"/>
    <mergeCell ref="AG138:AG139"/>
    <mergeCell ref="AF140:AF141"/>
    <mergeCell ref="AG140:AG141"/>
    <mergeCell ref="AH56:AH58"/>
    <mergeCell ref="AH59:AH61"/>
    <mergeCell ref="AH62:AH64"/>
    <mergeCell ref="AH65:AH67"/>
    <mergeCell ref="AH68:AH70"/>
    <mergeCell ref="AH71:AH73"/>
    <mergeCell ref="AH38:AH40"/>
    <mergeCell ref="AH41:AH43"/>
    <mergeCell ref="AH44:AH46"/>
    <mergeCell ref="AH47:AH49"/>
    <mergeCell ref="AH50:AH52"/>
    <mergeCell ref="AH53:AH55"/>
    <mergeCell ref="AH154:AH156"/>
    <mergeCell ref="AH157:AH159"/>
    <mergeCell ref="AH14:AH16"/>
    <mergeCell ref="AH17:AH19"/>
    <mergeCell ref="AH20:AH22"/>
    <mergeCell ref="AH23:AH25"/>
    <mergeCell ref="AH26:AH28"/>
    <mergeCell ref="AH29:AH31"/>
    <mergeCell ref="AH32:AH34"/>
    <mergeCell ref="AH35:AH37"/>
    <mergeCell ref="AH136:AH138"/>
    <mergeCell ref="AH139:AH141"/>
    <mergeCell ref="AH142:AH144"/>
    <mergeCell ref="AH145:AH147"/>
    <mergeCell ref="AH148:AH150"/>
    <mergeCell ref="AH151:AH153"/>
    <mergeCell ref="AH124:AH126"/>
    <mergeCell ref="AH127:AH129"/>
    <mergeCell ref="AH130:AH132"/>
    <mergeCell ref="AH133:AH135"/>
  </mergeCells>
  <phoneticPr fontId="3"/>
  <conditionalFormatting sqref="D4:D6 O6 T26:T30 U26:U28 U62:U64 T32:T36 U32:U34 T38:T42 U38:U40 O94:P94 E4:H5 T44:T48 U44:U46 T50:T54 U50:U52 T56:T60 U56:U58 T62:T66 T68:T72 U68:U70 L19:M19 T14:T18 O16 R17:R19 O19 U14:U16 L25:M25 O22 O25 R23:R25 S14:S73 T20:T24 U20:U22 L31:M31 O28 O31 R29:R31 L37:M37 O34 O37 R35:R37 L43:M43 O40 O43 R41:R43 L49:M49 O46 O49 R47:R49 L55:M55 O52 O55 R53:R55 L61:M61 O58 O61 R59:R61 L67:M67 O64 O67 R65:R67 N14:N73 L73:M73 O70 O73 R71:R73 D90:D92 D176:D178 T112:T116 T118:T122 T124:T128 T130:T134 T136:T140 T142:T146 T148:T152 T154:T158 T100:T103 O102:O103 O105 U100:U102 L111:M111 O108 O111 R109:R111 S100:S102 T106:T110 L117:M117 O114 O117 R115:R117 L123:M123 O120 O123 R121:R123 L129:M129 O126 O129 R127:R129 L135:M135 O132 O135 R133:R135 L141:M141 O138 O141 R139:R141 L147:M147 O144 O147 R145:R147 L153:M153 O150 O153 R151:R153 L159:M159 O156 O159 R157:R159 T198:T202 T204:T208 T210:T214 T216:T220 T222:T226 T228:T232 T234:T238 T240:T244 L191:M191 T186:T190 O188 R189:R191 O191 L197:M197 O194 O197 R195:R197 S186:S245 T192:T196 L203:M203 O200 O203 R201:R203 L209:M209 O206 O209 R207:R209 L215:M215 O212 O215 R213:R215 L221:M221 O218 O221 R219:R221 L227:M227 O224 O227 R225:R227 L233:M233 O230 O233 R231:R233 L239:M239 O236 O239 R237:R239 N186:N245 L245:M245 O242 O245 R243:R245 D90:H91 D176:H177 W7 AD14:AD15 AD17:AD18 X14:AB14 AB6:AD6 C14 F14:K14 C16 C20 F17:K17 C22 F23:K23 L16:M16 F15:J16 F20:K20 F18:J19 F21:J22 L22:M22 F24:J25 X16:AB17 X15 AB15 X18 AB18 X28:AA29 X27 X30 X19:AB20 AB27:AB30 AD20:AE73 X31:AB32 X21 AB21 X22:AB23 X25:AB26 X24 AB24 V14:V73 X34:AB35 X33 AB33 X37:AB38 X36 AB36 X40:AB41 X39 AB39 X43:AB44 X42 AB42 X46:AB47 X45 AB45 X49:AB50 X48 AB48 X52:AB53 X51 AB51 X55:AB56 X54 AB54 X58:AB59 X57 AB57 X61:AB62 X60 AB60 X64:AB65 X63 AB63 X67:AB68 X66 AB66 X70:AB71 X69 AB69 X73:AB73 X72 AB72 C26 F26:K27 C28 F28:M28 C32 F29:K33 C34 F34:M34 C38 F35:K39 C40 F40:M40 C44 F41:K45 C46 F46:M46 C50 F47:K51 C52 F52:M52 C56 F53:K57 C58 F58:M58 C62 F59:K63 C64 F64:M64 C68 F65:K69 F71:K73 C70 F70:M70 C100 F100:K101 C102 F102:M102 F104:F105 G103:H103 K105:M105 J103:K103 N105:N159 N100:N103 R103 S104:S159 AD100:AE102 AD103 V100:V103 X103 X102:AA102 X100:AB101 AB102:AB103 C106 F106:K107 C108 F108:M108 C112 F109:K113 C114 F114:M114 C118 F115:K119 C120 F120:M120 C124 F121:K125 C126 F126:M126 C130 F127:K131 C132 F132:M132 C136 F133:K137 C138 F138:M138 C142 F139:K143 C144 F144:M144 C148 F145:K149 C150 F150:M150 C154 F151:K155 F157:K159 C156 F156:M156 X110 X105:AA109 AB106:AB110 U106:V108 V109:V110 U112:V114 V115:V116 X116 AB116:AB117 X112:AB115 U118:V120 V121:V122 X122 AB122:AB123 X118:AB121 U124:V126 V127:V128 X128 AB128:AB129 X124:AB127 U130:V132 V133:V134 X134 AB134:AB135 X130:AB133 U136:V138 V139:V140 X140 AB140:AB141 X136:AB139 U142:V144 V145:V146 X146 AB146:AB147 X142:AB145 U148:V150 V151:V152 X152 AB152:AB153 X148:AB151 U154:V156 V157:V158 X158 AB158:AB159 X154:AB157 AD106:AE159 C186 F186:K187 C188 F188:M188 C192 F189:K193 C194 F194:M194 C198 F195:K199 C200 F200:M200 C204 F201:K205 C206 F206:M206 C210 F207:K211 C212 F212:M212 C216 F213:K217 C218 F218:M218 C222 F219:K223 C224 F224:M224 C228 F225:K229 C230 F230:M230 C234 F231:K235 C236 F236:M236 C240 F237:K241 F243:K245 C242 F242:M242 U186:V188 V189:V190 X190 AB190:AB191 X186:AB189 U192:V194 V195:V196 X196 AB196:AB197 X192:AB195 U198:V200 V201:V202 X202 AB202:AB203 X198:AB201 U204:V206 V207:V208 X208 AB208:AB209 X204:AB207 U210:V212 V213:V214 X214 AB214:AB215 X210:AB213 U216:V218 V219:V220 X220 AB220:AB221 X216:AB219 U222:V224 V225:V226 X226 AB226:AB227 X222:AB225 U228:V230 V231:V232 X232 AB232:AB233 X228:AB231 U234:V236 V237:V238 X238 AB238:AB239 X234:AB237 U240:V242 V243:V244 X244 AB244:AB245 X240:AB243 AD186:AE245">
    <cfRule type="cellIs" dxfId="38" priority="39" stopIfTrue="1" operator="equal">
      <formula>0</formula>
    </cfRule>
  </conditionalFormatting>
  <conditionalFormatting sqref="H14:J73">
    <cfRule type="cellIs" dxfId="37" priority="38" stopIfTrue="1" operator="equal">
      <formula>0</formula>
    </cfRule>
  </conditionalFormatting>
  <conditionalFormatting sqref="H14:J73">
    <cfRule type="cellIs" dxfId="36" priority="37" stopIfTrue="1" operator="equal">
      <formula>0</formula>
    </cfRule>
  </conditionalFormatting>
  <conditionalFormatting sqref="D4:D6 O6 T26:T30 U26:U28 U62:U64 T32:T36 U32:U34 T38:T42 U38:U40 O94:P94 E4:H5 T44:T48 U44:U46 T50:T54 U50:U52 T56:T60 U56:U58 T62:T66 T68:T72 U68:U70 L19:M19 T14:T18 O16 R17:R19 O19 U14:U16 L25:M25 O22 O25 L22:M22 R23:R25 S14:S73 T20:T24 U20:U22 L31:M31 O28 O31 L28:M28 R29:R31 L37:M37 O34 O37 L34:M34 R35:R37 L43:M43 O40 O43 L40:M40 R41:R43 L49:M49 O46 O49 L46:M46 R47:R49 L55:M55 O52 O55 L52:M52 R53:R55 L61:M61 O58 O61 L58:M58 R59:R61 L67:M67 O64 O67 L64:M64 R65:R67 N14:N73 L73:M73 O70 O73 L70:M70 R71:R73 D90:D92 D176:D178 T112:T116 U112:U114 U148:U150 T118:T122 U118:U120 T124:T128 U124:U126 T130:T134 U130:U132 T136:T140 U136:U138 T142:T146 U142:U144 T148:T152 T154:T158 U154:U156 L105:M105 T100:T103 O102:O103 O105 U100:U102 L102:M103 L111:M111 O108 O111 L108:M108 R109:R111 S100:S102 T106:T110 U106:U108 L117:M117 O114 O117 L114:M114 R115:R117 L123:M123 O120 O123 L120:M120 R121:R123 L129:M129 O126 O129 L126:M126 R127:R129 L135:M135 O132 O135 L132:M132 R133:R135 L141:M141 O138 O141 L138:M138 R139:R141 L147:M147 O144 O147 L144:M144 R145:R147 L153:M153 O150 O153 L150:M150 R151:R153 L159:M159 O156 O159 L156:M156 R157:R159 T198:T202 U198:U200 U234:U236 T204:T208 U204:U206 T210:T214 U210:U212 T216:T220 U216:U218 T222:T226 U222:U224 T228:T232 U228:U230 T234:T238 T240:T244 U240:U242 L191:M191 T186:T190 O188 R189:R191 O191 U186:U188 L197:M197 O194 O197 L194:M194 R195:R197 S186:S245 T192:T196 U192:U194 L203:M203 O200 O203 L200:M200 R201:R203 L209:M209 O206 O209 L206:M206 R207:R209 L215:M215 O212 O215 L212:M212 R213:R215 L221:M221 O218 O221 L218:M218 R219:R221 L227:M227 O224 O227 L224:M224 R225:R227 L233:M233 O230 O233 L230:M230 R231:R233 L239:M239 O236 O239 L236:M236 R237:R239 N186:N245 L245:M245 O242 O245 L242:M242 R243:R245 D90:H91 D176:H177 AB16 X14:AA14 C14 F14:K14 L16:M16 F15:J16 X16:AA17 X15 X18 X19:AB19 X20:AA20 X21 AD21:AE21 X24 AD24:AE24 X25:AA26 X28:AA29 X27 X73:AA73 X30 AB30 AD27:AE31 X31:AB31 X32:AA32 X33 AD33:AE33 X34:AA35 X36 AD36:AE36 X37:AA38 X39 AD39:AE39 X40:AA41 X42 AD42:AE42 X43:AA44 X45 AD45:AE45 X46:AA47 X48 AD48:AE48 X49:AA50 X51 AD51:AE51 X52:AA53 X54 AD54:AE54 X55:AA56 X57 AD57:AE57 X58:AA59 X60 AD60:AE60 X61:AA62 X63 AD63:AE63 X64:AA65 X66 AD66:AE66 X67:AA68 X69 AD69:AE69 X70:AA71 X72 AD72:AE72 AB21 X22:AA23 AB24 V14:V73 AB33 AB36 AB39 AB42 AB45 AB48 AB51 AB54 AB57 AB60 AB63 AB66 AB69 AB72 C100 F100:K102 S104:S159 AD101:AE101 X100:AA101 X103 AD107:AE107 X110 AD110:AE110 X109:AA109 AB110 C186 F186:K187 F188:M188">
    <cfRule type="cellIs" dxfId="35" priority="36" stopIfTrue="1" operator="equal">
      <formula>0</formula>
    </cfRule>
  </conditionalFormatting>
  <conditionalFormatting sqref="H14:J73">
    <cfRule type="cellIs" dxfId="34" priority="35" stopIfTrue="1" operator="equal">
      <formula>0</formula>
    </cfRule>
  </conditionalFormatting>
  <conditionalFormatting sqref="H14:J73">
    <cfRule type="cellIs" dxfId="33" priority="34" stopIfTrue="1" operator="equal">
      <formula>0</formula>
    </cfRule>
  </conditionalFormatting>
  <conditionalFormatting sqref="D4:D6 T26:T30 U26:U28 U62:U64 T32:T36 U32:U34 T38:T42 U38:U40 E4:H5 T44:T48 U44:U46 T50:T54 U50:U52 T56:T60 U56:U58 T62:T66 T68:T72 U68:U70 L19:M19 T14:T18 O16 R17:R19 O19 U14:U16 AD14:AE16 O94:P94 L25:M25 O22 O25 L22:M22 R23:R25 S14:S73 T20:T24 U20:U22 L31:M31 O28 O31 L28:M28 R29:R31 L37:M37 O34 O37 L34:M34 R35:R37 L43:M43 O40 O43 L40:M40 R41:R43 L49:M49 O46 O49 L46:M46 R47:R49 L55:M55 O52 O55 L52:M52 R53:R55 L61:M61 O58 O61 L58:M58 R59:R61 L67:M67 O64 O67 L64:M64 R65:R67 N14:N73 L73:M73 O70 O73 L70:M70 R71:R73 D90:D92 D176:D178 T112:T116 U112:U114 U148:U150 T118:T122 U118:U120 T124:T128 U124:U126 T130:T134 U130:U132 T136:T140 U136:U138 T142:T146 U142:U144 T148:T152 T154:T158 U154:U156 L105:M105 T100:T103 O102:O103 O105 U100:U102 L102:M103 L111:M111 O108 O111 L108:M108 R109:R111 S100:S102 T106:T110 U106:U108 L117:M117 O114 O117 L114:M114 R115:R117 L123:M123 O120 O123 L120:M120 R121:R123 L129:M129 O126 O129 L126:M126 R127:R129 L135:M135 O132 O135 L132:M132 R133:R135 L141:M141 O138 O141 L138:M138 R139:R141 L147:M147 O144 O147 L144:M144 R145:R147 L153:M153 O150 O153 L150:M150 R151:R153 L159:M159 O156 O159 L156:M156 R157:R159 T198:T202 U198:U200 U234:U236 T204:T208 U204:U206 T210:T214 U210:U212 T216:T220 U216:U218 T222:T226 U222:U224 T228:T232 U228:U230 T234:T238 T240:T244 U240:U242 L191:M191 T186:T190 O188 R189:R191 O191 U186:U188 L197:M197 O194 O197 L194:M194 R195:R197 S186:S245 T192:T196 U192:U194 L203:M203 O200 O203 L200:M200 R201:R203 L209:M209 O206 O209 L206:M206 R207:R209 L215:M215 O212 O215 L212:M212 R213:R215 L221:M221 O218 O221 L218:M218 R219:R221 L227:M227 O224 O227 L224:M224 R225:R227 L233:M233 O230 O233 L230:M230 R231:R233 L239:M239 O236 O239 L236:M236 R237:R239 N186:N245 L245:M245 O242 O245 L242:M242 R243:R245 D90:H91 D176:H177 X14:AB14 X17:AA17 AB6:AD6 C14 F14:K14 L16:M16 F15:J16 X16:AB16 X15 AB15 X18 X19:AB19 X20:AA20 X21 AD21:AE21 X24 AD24:AE24 X25:AA26 X28:AA29 X27 X73:AA73 X30 AB30 AD27:AE31 X31:AB31 X32:AA32 X33 AD33:AE33 X34:AA35 X36 AD36:AE36 X37:AA38 X39 AD39:AE39 X40:AA41 X42 AD42:AE42 X43:AA44 X45 AD45:AE45 X46:AA47 X48 AD48:AE48 X49:AA50 X51 AD51:AE51 X52:AA53 X54 AD54:AE54 X55:AA56 X57 AD57:AE57 X58:AA59 X60 AD60:AE60 X61:AA62 X63 AD63:AE63 X64:AA65 X66 AD66:AE66 X67:AA68 X69 AD69:AE69 X70:AA71 X72 AD72:AE72 AB21 X22:AA23 AB24 V14:V73 AB33 AB36 AB39 AB42 AB45 AB48 AB51 AB54 AB57 AB60 AB63 AB66 AB69 AB72 C100 F100:K102 S104:S159 AD101:AE101 X100:AA101 X103 AD107:AE107 X110 AD110:AE110 X109:AA109 AB110 C186 F186:K187 F188:M188">
    <cfRule type="cellIs" dxfId="32" priority="33" stopIfTrue="1" operator="equal">
      <formula>0</formula>
    </cfRule>
  </conditionalFormatting>
  <conditionalFormatting sqref="D4:D6 T26:T30 U26:U28 U62:U64 T32:T36 U32:U34 T38:T42 U38:U40 E4:H5 T44:T48 U44:U46 T50:T54 U50:U52 T56:T60 U56:U58 T62:T66 T68:T72 U68:U70 L19:M19 T14:T18 O16 R17:R19 O19 U14:U16 AD14:AE16 O94:P94 L25:M25 O22 O25 L22:M22 R23:R25 S14:S73 T20:T24 U20:U22 L31:M31 O28 O31 L28:M28 R29:R31 L37:M37 O34 O37 L34:M34 R35:R37 L43:M43 O40 O43 L40:M40 R41:R43 L49:M49 O46 O49 L46:M46 R47:R49 L55:M55 O52 O55 L52:M52 R53:R55 L61:M61 O58 O61 L58:M58 R59:R61 L67:M67 O64 O67 L64:M64 R65:R67 N14:N73 L73:M73 O70 O73 L70:M70 R71:R73 D90:D92 D176:D178 T112:T116 U112:U114 U148:U150 T118:T122 U118:U120 T124:T128 U124:U126 T130:T134 U130:U132 T136:T140 U136:U138 T142:T146 U142:U144 T148:T152 T154:T158 U154:U156 L105:M105 T100:T103 O102:O103 O105 U100:U102 L102:M103 L111:M111 O108 O111 L108:M108 R109:R111 S100:S102 T106:T110 U106:U108 L117:M117 O114 O117 L114:M114 R115:R117 L123:M123 O120 O123 L120:M120 R121:R123 L129:M129 O126 O129 L126:M126 R127:R129 L135:M135 O132 O135 L132:M132 R133:R135 L141:M141 O138 O141 L138:M138 R139:R141 L147:M147 O144 O147 L144:M144 R145:R147 L153:M153 O150 O153 L150:M150 R151:R153 L159:M159 O156 O159 L156:M156 R157:R159 T198:T202 U198:U200 U234:U236 T204:T208 U204:U206 T210:T214 U210:U212 T216:T220 U216:U218 T222:T226 U222:U224 T228:T232 U228:U230 T234:T238 T240:T244 U240:U242 L191:M191 T186:T190 O188 R189:R191 O191 U186:U188 L197:M197 O194 O197 L194:M194 R195:R197 S186:S245 T192:T196 U192:U194 L203:M203 O200 O203 L200:M200 R201:R203 L209:M209 O206 O209 L206:M206 R207:R209 L215:M215 O212 O215 L212:M212 R213:R215 L221:M221 O218 O221 L218:M218 R219:R221 L227:M227 O224 O227 L224:M224 R225:R227 L233:M233 O230 O233 L230:M230 R231:R233 L239:M239 O236 O239 L236:M236 R237:R239 N186:N245 L245:M245 O242 O245 L242:M242 R243:R245 D90:H91 D176:H177 X14:AB14 X17:AA17 AB6:AD6 C14 F14:K14 L16:M16 F15:J16 X16:AB16 X15 AB15 X18 X19:AB19 X20:AA20 X21 AD21:AE21 X24 AD24:AE24 X25:AA26 X28:AA29 X27 X73:AA73 X30 AB30 AD27:AE31 X31:AB31 X32:AA32 X33 AD33:AE33 X34:AA35 X36 AD36:AE36 X37:AA38 X39 AD39:AE39 X40:AA41 X42 AD42:AE42 X43:AA44 X45 AD45:AE45 X46:AA47 X48 AD48:AE48 X49:AA50 X51 AD51:AE51 X52:AA53 X54 AD54:AE54 X55:AA56 X57 AD57:AE57 X58:AA59 X60 AD60:AE60 X61:AA62 X63 AD63:AE63 X64:AA65 X66 AD66:AE66 X67:AA68 X69 AD69:AE69 X70:AA71 X72 AD72:AE72 AB21 X22:AA23 AB24 V14:V73 AB33 AB36 AB39 AB42 AB45 AB48 AB51 AB54 AB57 AB60 AB63 AB66 AB69 AB72 C100 F100:K102 S104:S159 AD101:AE101 X100:AA101 X103 AD107:AE107 X110 AD110:AE110 X109:AA109 AB110 C186 F186:K187 F188:M188">
    <cfRule type="cellIs" dxfId="31" priority="32" stopIfTrue="1" operator="equal">
      <formula>0</formula>
    </cfRule>
  </conditionalFormatting>
  <conditionalFormatting sqref="D4:D6 T26:T30 U26:U28 U62:U64 T32:T36 U32:U34 T38:T42 U38:U40 E4:H5 T44:T48 U44:U46 T50:T54 U50:U52 T56:T60 U56:U58 T62:T66 T68:T72 U68:U70 L19:M19 T14:T18 O16 R17:R19 O19 U14:U16 AD14:AE16 O94:P94 L25:M25 O22 O25 L22:M22 R23:R25 S14:S73 T20:T24 U20:U22 L31:M31 O28 O31 L28:M28 R29:R31 L37:M37 O34 O37 L34:M34 R35:R37 L43:M43 O40 O43 L40:M40 R41:R43 L49:M49 O46 O49 L46:M46 R47:R49 L55:M55 O52 O55 L52:M52 R53:R55 L61:M61 O58 O61 L58:M58 R59:R61 L67:M67 O64 O67 L64:M64 R65:R67 N14:N73 L73:M73 O70 O73 L70:M70 R71:R73 D90:D92 D176:D178 T112:T116 U112:U114 U148:U150 T118:T122 U118:U120 T124:T128 U124:U126 T130:T134 U130:U132 T136:T140 U136:U138 T142:T146 U142:U144 T148:T152 T154:T158 U154:U156 L105:M105 T100:T103 O102:O103 O105 U100:U102 L102:M103 L111:M111 O108 O111 L108:M108 R109:R111 S100:S102 T106:T110 U106:U108 L117:M117 O114 O117 L114:M114 R115:R117 L123:M123 O120 O123 L120:M120 R121:R123 L129:M129 O126 O129 L126:M126 R127:R129 L135:M135 O132 O135 L132:M132 R133:R135 L141:M141 O138 O141 L138:M138 R139:R141 L147:M147 O144 O147 L144:M144 R145:R147 L153:M153 O150 O153 L150:M150 R151:R153 L159:M159 O156 O159 L156:M156 R157:R159 T198:T202 U198:U200 U234:U236 T204:T208 U204:U206 T210:T214 U210:U212 T216:T220 U216:U218 T222:T226 U222:U224 T228:T232 U228:U230 T234:T238 T240:T244 U240:U242 L191:M191 T186:T190 O188 R189:R191 O191 U186:U188 L197:M197 O194 O197 L194:M194 R195:R197 S186:S245 T192:T196 U192:U194 L203:M203 O200 O203 L200:M200 R201:R203 L209:M209 O206 O209 L206:M206 R207:R209 L215:M215 O212 O215 L212:M212 R213:R215 L221:M221 O218 O221 L218:M218 R219:R221 L227:M227 O224 O227 L224:M224 R225:R227 L233:M233 O230 O233 L230:M230 R231:R233 L239:M239 O236 O239 L236:M236 R237:R239 N186:N245 L245:M245 O242 O245 L242:M242 R243:R245 D90:H91 D176:H177 X14:AB14 X17:AA17 AB6:AD6 C14 F14:K14 L16:M16 F15:J16 X16:AB16 X15 AB15 X18 X19:AB19 X20:AA20 X21 AD21:AE21 X24 AD24:AE24 X25:AA26 X28:AA29 X27 X73:AA73 X30 AB30 AD27:AE31 X31:AB31 X32:AA32 X33 AD33:AE33 X34:AA35 X36 AD36:AE36 X37:AA38 X39 AD39:AE39 X40:AA41 X42 AD42:AE42 X43:AA44 X45 AD45:AE45 X46:AA47 X48 AD48:AE48 X49:AA50 X51 AD51:AE51 X52:AA53 X54 AD54:AE54 X55:AA56 X57 AD57:AE57 X58:AA59 X60 AD60:AE60 X61:AA62 X63 AD63:AE63 X64:AA65 X66 AD66:AE66 X67:AA68 X69 AD69:AE69 X70:AA71 X72 AD72:AE72 AB21 X22:AA23 AB24 V14:V73 AB33 AB36 AB39 AB42 AB45 AB48 AB51 AB54 AB57 AB60 AB63 AB66 AB69 AB72 C100 F100:K102 S104:S159 AD101:AE101 X100:AA101 X103 AD107:AE107 X110 AD110:AE110 X109:AA109 AB110 C186 F186:K187 F188:M188">
    <cfRule type="cellIs" dxfId="30" priority="31" stopIfTrue="1" operator="equal">
      <formula>0</formula>
    </cfRule>
  </conditionalFormatting>
  <conditionalFormatting sqref="D4:D6 T26:T30 U26:U28 U62:U64 T32:T36 U32:U34 T38:T42 U38:U40 E4:H5 T44:T48 U44:U46 T50:T54 U50:U52 T56:T60 U56:U58 T62:T66 T68:T72 U68:U70 L19:M19 T14:T18 O16 R17:R19 O19 U14:U16 AD14:AE16 O94:P94 L25:M25 O22 O25 L22:M22 R23:R25 S14:S73 T20:T24 U20:U22 L31:M31 O28 O31 L28:M28 R29:R31 L37:M37 O34 O37 L34:M34 R35:R37 L43:M43 O40 O43 L40:M40 R41:R43 L49:M49 O46 O49 L46:M46 R47:R49 L55:M55 O52 O55 L52:M52 R53:R55 L61:M61 O58 O61 L58:M58 R59:R61 L67:M67 O64 O67 L64:M64 R65:R67 N14:N73 L73:M73 O70 O73 L70:M70 R71:R73 D90:D92 D176:D178 T112:T116 U112:U114 U148:U150 T118:T122 U118:U120 T124:T128 U124:U126 T130:T134 U130:U132 T136:T140 U136:U138 T142:T146 U142:U144 T148:T152 T154:T158 U154:U156 L105:M105 T100:T103 O102:O103 O105 U100:U102 L102:M103 L111:M111 O108 O111 L108:M108 R109:R111 S100:S102 T106:T110 U106:U108 L117:M117 O114 O117 L114:M114 R115:R117 L123:M123 O120 O123 L120:M120 R121:R123 L129:M129 O126 O129 L126:M126 R127:R129 L135:M135 O132 O135 L132:M132 R133:R135 L141:M141 O138 O141 L138:M138 R139:R141 L147:M147 O144 O147 L144:M144 R145:R147 L153:M153 O150 O153 L150:M150 R151:R153 L159:M159 O156 O159 L156:M156 R157:R159 T198:T202 U198:U200 U234:U236 T204:T208 U204:U206 T210:T214 U210:U212 T216:T220 U216:U218 T222:T226 U222:U224 T228:T232 U228:U230 T234:T238 T240:T244 U240:U242 L191:M191 T186:T190 O188 R189:R191 O191 U186:U188 L197:M197 O194 O197 L194:M194 R195:R197 S186:S245 T192:T196 U192:U194 L203:M203 O200 O203 L200:M200 R201:R203 L209:M209 O206 O209 L206:M206 R207:R209 L215:M215 O212 O215 L212:M212 R213:R215 L221:M221 O218 O221 L218:M218 R219:R221 L227:M227 O224 O227 L224:M224 R225:R227 L233:M233 O230 O233 L230:M230 R231:R233 L239:M239 O236 O239 L236:M236 R237:R239 N186:N245 L245:M245 O242 O245 L242:M242 R243:R245 D90:H91 D176:H177 X14:AB14 X17:AA17 AB6:AD6 C14 F14:K14 L16:M16 F15:J16 X16:AB16 X15 AB15 X18 X19:AB19 X20:AA20 X21 AD21:AE21 X24 AD24:AE24 X25:AA26 X28:AA29 X27 X73:AA73 X30 AB30 AD27:AE31 X31:AB31 X32:AA32 X33 AD33:AE33 X34:AA35 X36 AD36:AE36 X37:AA38 X39 AD39:AE39 X40:AA41 X42 AD42:AE42 X43:AA44 X45 AD45:AE45 X46:AA47 X48 AD48:AE48 X49:AA50 X51 AD51:AE51 X52:AA53 X54 AD54:AE54 X55:AA56 X57 AD57:AE57 X58:AA59 X60 AD60:AE60 X61:AA62 X63 AD63:AE63 X64:AA65 X66 AD66:AE66 X67:AA68 X69 AD69:AE69 X70:AA71 X72 AD72:AE72 AB21 X22:AA23 AB24 V14:V73 AB33 AB36 AB39 AB42 AB45 AB48 AB51 AB54 AB57 AB60 AB63 AB66 AB69 AB72 C100 F100:K102 S104:S159 AD101:AE101 X100:AA101 X103 AD107:AE107 X110 AD110:AE110 X109:AA109 AB110 C186 F186:K187 F188:M188">
    <cfRule type="cellIs" dxfId="29" priority="30" stopIfTrue="1" operator="equal">
      <formula>0</formula>
    </cfRule>
  </conditionalFormatting>
  <conditionalFormatting sqref="D4:D6 T26:T30 U26:U28 U62:U64 T32:T36 U32:U34 T38:T42 U38:U40 E4:H5 T44:T48 U44:U46 T50:T54 U50:U52 T56:T60 U56:U58 T62:T66 T68:T72 U68:U70 L19:M19 T14:T18 O16 R17:R19 O19 U14:U16 AD14:AE16 O94:P94 L25:M25 O22 O25 L22:M22 R23:R25 S14:S73 T20:T24 U20:U22 L31:M31 O28 O31 L28:M28 R29:R31 L37:M37 O34 O37 L34:M34 R35:R37 L43:M43 O40 O43 L40:M40 R41:R43 L49:M49 O46 O49 L46:M46 R47:R49 L55:M55 O52 O55 L52:M52 R53:R55 L61:M61 O58 O61 L58:M58 R59:R61 L67:M67 O64 O67 L64:M64 R65:R67 N14:N73 L73:M73 O70 O73 L70:M70 R71:R73 D90:D92 D176:D178 T112:T116 U112:U114 U148:U150 T118:T122 U118:U120 T124:T128 U124:U126 T130:T134 U130:U132 T136:T140 U136:U138 T142:T146 U142:U144 T148:T152 T154:T158 U154:U156 L105:M105 T100:T103 O102:O103 O105 U100:U102 L102:M103 L111:M111 O108 O111 L108:M108 R109:R111 S100:S102 T106:T110 U106:U108 L117:M117 O114 O117 L114:M114 R115:R117 L123:M123 O120 O123 L120:M120 R121:R123 L129:M129 O126 O129 L126:M126 R127:R129 L135:M135 O132 O135 L132:M132 R133:R135 L141:M141 O138 O141 L138:M138 R139:R141 L147:M147 O144 O147 L144:M144 R145:R147 L153:M153 O150 O153 L150:M150 R151:R153 L159:M159 O156 O159 L156:M156 R157:R159 T198:T202 U198:U200 U234:U236 T204:T208 U204:U206 T210:T214 U210:U212 T216:T220 U216:U218 T222:T226 U222:U224 T228:T232 U228:U230 T234:T238 T240:T244 U240:U242 L191:M191 T186:T190 O188 R189:R191 O191 U186:U188 L197:M197 O194 O197 L194:M194 R195:R197 S186:S245 T192:T196 U192:U194 L203:M203 O200 O203 L200:M200 R201:R203 L209:M209 O206 O209 L206:M206 R207:R209 L215:M215 O212 O215 L212:M212 R213:R215 L221:M221 O218 O221 L218:M218 R219:R221 L227:M227 O224 O227 L224:M224 R225:R227 L233:M233 O230 O233 L230:M230 R231:R233 L239:M239 O236 O239 L236:M236 R237:R239 N186:N245 L245:M245 O242 O245 L242:M242 R243:R245 D90:H91 D176:H177 X14:AB14 X17:AA17 AB6:AD6 C14 F14:K14 L16:M16 F15:J16 X16:AB16 X15 AB15 X18 X19:AB19 X20:AA20 X21 AD21:AE21 X24 AD24:AE24 X25:AA26 X28:AA29 X27 X73:AA73 X30 AB30 AD27:AE31 X31:AB31 X32:AA32 X33 AD33:AE33 X34:AA35 X36 AD36:AE36 X37:AA38 X39 AD39:AE39 X40:AA41 X42 AD42:AE42 X43:AA44 X45 AD45:AE45 X46:AA47 X48 AD48:AE48 X49:AA50 X51 AD51:AE51 X52:AA53 X54 AD54:AE54 X55:AA56 X57 AD57:AE57 X58:AA59 X60 AD60:AE60 X61:AA62 X63 AD63:AE63 X64:AA65 X66 AD66:AE66 X67:AA68 X69 AD69:AE69 X70:AA71 X72 AD72:AE72 AB21 X22:AA23 AB24 V14:V73 AB33 AB36 AB39 AB42 AB45 AB48 AB51 AB54 AB57 AB60 AB63 AB66 AB69 AB72 C100 F100:K102 S104:S159 AD101:AE101 X100:AA101 X103 AD107:AE107 X110 AD110:AE110 X109:AA109 AB110 C186 F186:K187 F188:M188">
    <cfRule type="cellIs" dxfId="28" priority="29" stopIfTrue="1" operator="equal">
      <formula>0</formula>
    </cfRule>
  </conditionalFormatting>
  <conditionalFormatting sqref="D4:D6 T26:T30 U26:U28 U62:U64 T32:T36 U32:U34 T38:T42 U38:U40 E4:H5 T44:T48 U44:U46 T50:T54 U50:U52 T56:T60 U56:U58 T62:T66 T68:T72 U68:U70 L19:M19 T14:T18 O16 R17:R19 O19 U14:U16 AD14:AE16 O94:P94 L25:M25 O22 O25 L22:M22 R23:R25 S14:S73 T20:T24 U20:U22 L31:M31 O28 O31 L28:M28 R29:R31 L37:M37 O34 O37 L34:M34 R35:R37 L43:M43 O40 O43 L40:M40 R41:R43 L49:M49 O46 O49 L46:M46 R47:R49 L55:M55 O52 O55 L52:M52 R53:R55 L61:M61 O58 O61 L58:M58 R59:R61 L67:M67 O64 O67 L64:M64 R65:R67 N14:N73 L73:M73 O70 O73 L70:M70 R71:R73 D90:D92 D176:D178 T112:T116 U112:U114 U148:U150 T118:T122 U118:U120 T124:T128 U124:U126 T130:T134 U130:U132 T136:T140 U136:U138 T142:T146 U142:U144 T148:T152 T154:T158 U154:U156 L105:M105 T100:T103 O102:O103 O105 U100:U102 L102:M103 L111:M111 O108 O111 L108:M108 R109:R111 S100:S102 T106:T110 U106:U108 L117:M117 O114 O117 L114:M114 R115:R117 L123:M123 O120 O123 L120:M120 R121:R123 L129:M129 O126 O129 L126:M126 R127:R129 L135:M135 O132 O135 L132:M132 R133:R135 L141:M141 O138 O141 L138:M138 R139:R141 L147:M147 O144 O147 L144:M144 R145:R147 L153:M153 O150 O153 L150:M150 R151:R153 L159:M159 O156 O159 L156:M156 R157:R159 T198:T202 U198:U200 U234:U236 T204:T208 U204:U206 T210:T214 U210:U212 T216:T220 U216:U218 T222:T226 U222:U224 T228:T232 U228:U230 T234:T238 T240:T244 U240:U242 L191:M191 T186:T190 O188 R189:R191 O191 U186:U188 L197:M197 O194 O197 L194:M194 R195:R197 S186:S245 T192:T196 U192:U194 L203:M203 O200 O203 L200:M200 R201:R203 L209:M209 O206 O209 L206:M206 R207:R209 L215:M215 O212 O215 L212:M212 R213:R215 L221:M221 O218 O221 L218:M218 R219:R221 L227:M227 O224 O227 L224:M224 R225:R227 L233:M233 O230 O233 L230:M230 R231:R233 L239:M239 O236 O239 L236:M236 R237:R239 N186:N245 L245:M245 O242 O245 L242:M242 R243:R245 D90:H91 D176:H177 X14:AB14 X17:AA17 AB6:AD6 C14 F14:K14 L16:M16 F15:J16 X16:AB16 X15 AB15 X18 X19:AB19 X20:AA20 X21 AD21:AE21 X24 AD24:AE24 X25:AA26 X28:AA29 X27 X73:AA73 X30 AB30 AD27:AE31 X31:AB31 X32:AA32 X33 AD33:AE33 X34:AA35 X36 AD36:AE36 X37:AA38 X39 AD39:AE39 X40:AA41 X42 AD42:AE42 X43:AA44 X45 AD45:AE45 X46:AA47 X48 AD48:AE48 X49:AA50 X51 AD51:AE51 X52:AA53 X54 AD54:AE54 X55:AA56 X57 AD57:AE57 X58:AA59 X60 AD60:AE60 X61:AA62 X63 AD63:AE63 X64:AA65 X66 AD66:AE66 X67:AA68 X69 AD69:AE69 X70:AA71 X72 AD72:AE72 AB21 X22:AA23 AB24 V14:V73 AB33 AB36 AB39 AB42 AB45 AB48 AB51 AB54 AB57 AB60 AB63 AB66 AB69 AB72 C100 F100:K102 S104:S159 AD101:AE101 X100:AA101 X103 AD107:AE107 X110 AD110:AE110 X109:AA109 AB110 C186 F186:K187 F188:M188">
    <cfRule type="cellIs" dxfId="27" priority="28" stopIfTrue="1" operator="equal">
      <formula>0</formula>
    </cfRule>
  </conditionalFormatting>
  <conditionalFormatting sqref="D4:D6 T26:T30 U26:U28 U62:U64 T32:T36 U32:U34 T38:T42 U38:U40 E4:H5 T44:T48 U44:U46 T50:T54 U50:U52 T56:T60 U56:U58 T62:T66 T68:T72 U68:U70 L19:M19 T14:T18 O16 R17:R19 O19 U14:U16 AD14:AE16 O94:P94 L25:M25 O22 O25 L22:M22 R23:R25 S14:S73 T20:T24 U20:U22 L31:M31 O28 O31 L28:M28 R29:R31 L37:M37 O34 O37 L34:M34 R35:R37 L43:M43 O40 O43 L40:M40 R41:R43 L49:M49 O46 O49 L46:M46 R47:R49 L55:M55 O52 O55 L52:M52 R53:R55 L61:M61 O58 O61 L58:M58 R59:R61 L67:M67 O64 O67 L64:M64 R65:R67 N14:N73 L73:M73 O70 O73 L70:M70 R71:R73 D90:D92 D176:D178 T112:T116 U112:U114 U148:U150 T118:T122 U118:U120 T124:T128 U124:U126 T130:T134 U130:U132 T136:T140 U136:U138 T142:T146 U142:U144 T148:T152 T154:T158 U154:U156 L105:M105 T100:T103 O102:O103 O105 U100:U102 L102:M103 L111:M111 O108 O111 L108:M108 R109:R111 S100:S102 T106:T110 U106:U108 L117:M117 O114 O117 L114:M114 R115:R117 L123:M123 O120 O123 L120:M120 R121:R123 L129:M129 O126 O129 L126:M126 R127:R129 L135:M135 O132 O135 L132:M132 R133:R135 L141:M141 O138 O141 L138:M138 R139:R141 L147:M147 O144 O147 L144:M144 R145:R147 L153:M153 O150 O153 L150:M150 R151:R153 L159:M159 O156 O159 L156:M156 R157:R159 T198:T202 U198:U200 U234:U236 T204:T208 U204:U206 T210:T214 U210:U212 T216:T220 U216:U218 T222:T226 U222:U224 T228:T232 U228:U230 T234:T238 T240:T244 U240:U242 L191:M191 T186:T190 O188 R189:R191 O191 U186:U188 L197:M197 O194 O197 L194:M194 R195:R197 S186:S245 T192:T196 U192:U194 L203:M203 O200 O203 L200:M200 R201:R203 L209:M209 O206 O209 L206:M206 R207:R209 L215:M215 O212 O215 L212:M212 R213:R215 L221:M221 O218 O221 L218:M218 R219:R221 L227:M227 O224 O227 L224:M224 R225:R227 L233:M233 O230 O233 L230:M230 R231:R233 L239:M239 O236 O239 L236:M236 R237:R239 N186:N245 L245:M245 O242 O245 L242:M242 R243:R245 D90:H91 D176:H177 X14:AB14 X17:AA17 AB6:AD6 C14 F14:K14 L16:M16 F15:J16 X16:AB16 X15 AB15 X18 X19:AB19 X20:AA20 X21 AD21:AE21 X24 AD24:AE24 X25:AA26 X28:AA29 X27 X73:AA73 X30 AB30 AD27:AE31 X31:AB31 X32:AA32 X33 AD33:AE33 X34:AA35 X36 AD36:AE36 X37:AA38 X39 AD39:AE39 X40:AA41 X42 AD42:AE42 X43:AA44 X45 AD45:AE45 X46:AA47 X48 AD48:AE48 X49:AA50 X51 AD51:AE51 X52:AA53 X54 AD54:AE54 X55:AA56 X57 AD57:AE57 X58:AA59 X60 AD60:AE60 X61:AA62 X63 AD63:AE63 X64:AA65 X66 AD66:AE66 X67:AA68 X69 AD69:AE69 X70:AA71 X72 AD72:AE72 AB21 X22:AA23 AB24 V14:V73 AB33 AB36 AB39 AB42 AB45 AB48 AB51 AB54 AB57 AB60 AB63 AB66 AB69 AB72 C100 F100:K102 S104:S159 AD101:AE101 X100:AA101 X103 AD107:AE107 X110 AD110:AE110 X109:AA109 AB110 C186 F186:K187 F188:M188">
    <cfRule type="cellIs" dxfId="26" priority="27" stopIfTrue="1" operator="equal">
      <formula>0</formula>
    </cfRule>
  </conditionalFormatting>
  <conditionalFormatting sqref="H100:J102">
    <cfRule type="cellIs" dxfId="25" priority="26" stopIfTrue="1" operator="equal">
      <formula>0</formula>
    </cfRule>
  </conditionalFormatting>
  <conditionalFormatting sqref="H100:J102">
    <cfRule type="cellIs" dxfId="24" priority="25" stopIfTrue="1" operator="equal">
      <formula>0</formula>
    </cfRule>
  </conditionalFormatting>
  <conditionalFormatting sqref="H100:J102">
    <cfRule type="cellIs" dxfId="23" priority="24" stopIfTrue="1" operator="equal">
      <formula>0</formula>
    </cfRule>
  </conditionalFormatting>
  <conditionalFormatting sqref="H100:J102">
    <cfRule type="cellIs" dxfId="22" priority="23" stopIfTrue="1" operator="equal">
      <formula>0</formula>
    </cfRule>
  </conditionalFormatting>
  <conditionalFormatting sqref="H186:J245">
    <cfRule type="cellIs" dxfId="21" priority="22" stopIfTrue="1" operator="equal">
      <formula>0</formula>
    </cfRule>
  </conditionalFormatting>
  <conditionalFormatting sqref="H186:J245">
    <cfRule type="cellIs" dxfId="20" priority="21" stopIfTrue="1" operator="equal">
      <formula>0</formula>
    </cfRule>
  </conditionalFormatting>
  <conditionalFormatting sqref="H186:J245">
    <cfRule type="cellIs" dxfId="19" priority="20" stopIfTrue="1" operator="equal">
      <formula>0</formula>
    </cfRule>
  </conditionalFormatting>
  <conditionalFormatting sqref="H186:J245">
    <cfRule type="cellIs" dxfId="18" priority="19" stopIfTrue="1" operator="equal">
      <formula>0</formula>
    </cfRule>
  </conditionalFormatting>
  <conditionalFormatting sqref="O92 W93 AB92:AD92">
    <cfRule type="cellIs" dxfId="17" priority="18" stopIfTrue="1" operator="equal">
      <formula>0</formula>
    </cfRule>
  </conditionalFormatting>
  <conditionalFormatting sqref="O92">
    <cfRule type="cellIs" dxfId="16" priority="17" stopIfTrue="1" operator="equal">
      <formula>0</formula>
    </cfRule>
  </conditionalFormatting>
  <conditionalFormatting sqref="AB92:AD92">
    <cfRule type="cellIs" dxfId="15" priority="16" stopIfTrue="1" operator="equal">
      <formula>0</formula>
    </cfRule>
  </conditionalFormatting>
  <conditionalFormatting sqref="AB92:AD92">
    <cfRule type="cellIs" dxfId="14" priority="15" stopIfTrue="1" operator="equal">
      <formula>0</formula>
    </cfRule>
  </conditionalFormatting>
  <conditionalFormatting sqref="AB92:AD92">
    <cfRule type="cellIs" dxfId="13" priority="14" stopIfTrue="1" operator="equal">
      <formula>0</formula>
    </cfRule>
  </conditionalFormatting>
  <conditionalFormatting sqref="AB92:AD92">
    <cfRule type="cellIs" dxfId="12" priority="13" stopIfTrue="1" operator="equal">
      <formula>0</formula>
    </cfRule>
  </conditionalFormatting>
  <conditionalFormatting sqref="AB92:AD92">
    <cfRule type="cellIs" dxfId="11" priority="12" stopIfTrue="1" operator="equal">
      <formula>0</formula>
    </cfRule>
  </conditionalFormatting>
  <conditionalFormatting sqref="AB92:AD92">
    <cfRule type="cellIs" dxfId="10" priority="11" stopIfTrue="1" operator="equal">
      <formula>0</formula>
    </cfRule>
  </conditionalFormatting>
  <conditionalFormatting sqref="AB92:AD92">
    <cfRule type="cellIs" dxfId="9" priority="10" stopIfTrue="1" operator="equal">
      <formula>0</formula>
    </cfRule>
  </conditionalFormatting>
  <conditionalFormatting sqref="AB178:AD178">
    <cfRule type="cellIs" dxfId="8" priority="1" stopIfTrue="1" operator="equal">
      <formula>0</formula>
    </cfRule>
  </conditionalFormatting>
  <conditionalFormatting sqref="O178 W179 AB178:AD178">
    <cfRule type="cellIs" dxfId="7" priority="9" stopIfTrue="1" operator="equal">
      <formula>0</formula>
    </cfRule>
  </conditionalFormatting>
  <conditionalFormatting sqref="O178">
    <cfRule type="cellIs" dxfId="6" priority="8" stopIfTrue="1" operator="equal">
      <formula>0</formula>
    </cfRule>
  </conditionalFormatting>
  <conditionalFormatting sqref="AB178:AD178">
    <cfRule type="cellIs" dxfId="5" priority="7" stopIfTrue="1" operator="equal">
      <formula>0</formula>
    </cfRule>
  </conditionalFormatting>
  <conditionalFormatting sqref="AB178:AD178">
    <cfRule type="cellIs" dxfId="4" priority="6" stopIfTrue="1" operator="equal">
      <formula>0</formula>
    </cfRule>
  </conditionalFormatting>
  <conditionalFormatting sqref="AB178:AD178">
    <cfRule type="cellIs" dxfId="3" priority="5" stopIfTrue="1" operator="equal">
      <formula>0</formula>
    </cfRule>
  </conditionalFormatting>
  <conditionalFormatting sqref="AB178:AD178">
    <cfRule type="cellIs" dxfId="2" priority="4" stopIfTrue="1" operator="equal">
      <formula>0</formula>
    </cfRule>
  </conditionalFormatting>
  <conditionalFormatting sqref="AB178:AD178">
    <cfRule type="cellIs" dxfId="1" priority="3" stopIfTrue="1" operator="equal">
      <formula>0</formula>
    </cfRule>
  </conditionalFormatting>
  <conditionalFormatting sqref="AB178:AD178">
    <cfRule type="cellIs" dxfId="0" priority="2" stopIfTrue="1" operator="equal">
      <formula>0</formula>
    </cfRule>
  </conditionalFormatting>
  <pageMargins left="0" right="0" top="0" bottom="0" header="0" footer="0"/>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I118"/>
  <sheetViews>
    <sheetView showZeros="0" view="pageBreakPreview" zoomScaleNormal="100" zoomScaleSheetLayoutView="100" workbookViewId="0">
      <selection activeCell="AB7" sqref="AB7"/>
    </sheetView>
  </sheetViews>
  <sheetFormatPr defaultRowHeight="14.25"/>
  <cols>
    <col min="1" max="1" width="3.75" style="1" customWidth="1"/>
    <col min="2" max="7" width="4.625" style="1" customWidth="1"/>
    <col min="8" max="10" width="2.625" style="1" customWidth="1"/>
    <col min="11" max="11" width="3.625" style="1" customWidth="1"/>
    <col min="12" max="21" width="2.625" style="1" customWidth="1"/>
    <col min="22" max="23" width="1.5" style="1" customWidth="1"/>
    <col min="24" max="25" width="2.625" style="1" customWidth="1"/>
    <col min="26" max="26" width="1.625" style="1" customWidth="1"/>
    <col min="27" max="33" width="2.625" style="1" customWidth="1"/>
    <col min="34" max="34" width="2.125" style="1" customWidth="1"/>
    <col min="35" max="35" width="2.875" style="1" customWidth="1"/>
    <col min="36" max="16384" width="9" style="1"/>
  </cols>
  <sheetData>
    <row r="1" spans="1:33" ht="14.25" customHeight="1">
      <c r="A1" s="39"/>
      <c r="B1" s="508" t="s">
        <v>23</v>
      </c>
      <c r="C1" s="509"/>
      <c r="D1" s="509"/>
      <c r="E1" s="509"/>
      <c r="F1" s="510"/>
      <c r="G1" s="39"/>
      <c r="H1" s="39"/>
      <c r="I1" s="38"/>
      <c r="U1" s="34"/>
      <c r="V1" s="34"/>
      <c r="W1" s="34"/>
      <c r="X1" s="34"/>
      <c r="Y1" s="34"/>
      <c r="Z1" s="34"/>
      <c r="AA1" s="34"/>
      <c r="AB1" s="34"/>
      <c r="AC1" s="34"/>
      <c r="AD1" s="34"/>
      <c r="AE1" s="34"/>
      <c r="AF1" s="20"/>
      <c r="AG1" s="20"/>
    </row>
    <row r="2" spans="1:33" ht="13.5" customHeight="1">
      <c r="A2" s="39"/>
      <c r="B2" s="511"/>
      <c r="C2" s="512"/>
      <c r="D2" s="512"/>
      <c r="E2" s="512"/>
      <c r="F2" s="513"/>
      <c r="G2" s="39"/>
      <c r="H2" s="39"/>
      <c r="I2" s="38"/>
      <c r="T2" s="522" t="s">
        <v>22</v>
      </c>
      <c r="U2" s="523"/>
      <c r="V2" s="523"/>
      <c r="W2" s="524"/>
      <c r="X2" s="518"/>
      <c r="Y2" s="518"/>
      <c r="Z2" s="518"/>
      <c r="AA2" s="518"/>
      <c r="AB2" s="518"/>
      <c r="AC2" s="518"/>
      <c r="AD2" s="518"/>
      <c r="AE2" s="518"/>
      <c r="AF2" s="518"/>
      <c r="AG2" s="518"/>
    </row>
    <row r="3" spans="1:33" ht="13.5" customHeight="1">
      <c r="A3" s="20"/>
      <c r="G3" s="20"/>
      <c r="H3" s="20"/>
      <c r="I3" s="20"/>
      <c r="T3" s="525"/>
      <c r="U3" s="526"/>
      <c r="V3" s="526"/>
      <c r="W3" s="527"/>
      <c r="X3" s="518"/>
      <c r="Y3" s="518"/>
      <c r="Z3" s="518"/>
      <c r="AA3" s="518"/>
      <c r="AB3" s="518"/>
      <c r="AC3" s="518"/>
      <c r="AD3" s="518"/>
      <c r="AE3" s="518"/>
      <c r="AF3" s="518"/>
      <c r="AG3" s="518"/>
    </row>
    <row r="4" spans="1:33" ht="17.25" customHeight="1">
      <c r="A4" s="31"/>
      <c r="O4" s="34"/>
      <c r="P4" s="34"/>
      <c r="Q4" s="34"/>
      <c r="R4" s="34"/>
      <c r="S4" s="34"/>
      <c r="T4" s="34"/>
      <c r="U4" s="521" t="s">
        <v>21</v>
      </c>
      <c r="V4" s="521"/>
      <c r="W4" s="521"/>
      <c r="X4" s="521"/>
      <c r="Y4" s="552">
        <f>IF(作業員の選択!$G$20="","令和  年  月  日",作業員の選択!$G$20)</f>
        <v>44563</v>
      </c>
      <c r="Z4" s="552"/>
      <c r="AA4" s="552"/>
      <c r="AB4" s="552"/>
      <c r="AC4" s="552"/>
      <c r="AD4" s="552"/>
      <c r="AE4" s="552"/>
      <c r="AF4" s="552"/>
      <c r="AG4" s="552"/>
    </row>
    <row r="5" spans="1:33" ht="17.25" customHeight="1">
      <c r="A5" s="31"/>
      <c r="B5" s="31"/>
      <c r="C5" s="31"/>
      <c r="D5" s="31"/>
      <c r="E5" s="30"/>
      <c r="F5" s="30"/>
      <c r="G5" s="520" t="s">
        <v>20</v>
      </c>
      <c r="H5" s="520"/>
      <c r="I5" s="520"/>
      <c r="J5" s="520"/>
      <c r="K5" s="520"/>
      <c r="L5" s="520"/>
      <c r="M5" s="520"/>
      <c r="N5" s="520"/>
      <c r="O5" s="520"/>
      <c r="P5" s="520"/>
      <c r="Q5" s="520"/>
      <c r="R5" s="520"/>
      <c r="S5" s="520"/>
      <c r="T5" s="520"/>
      <c r="U5" s="520"/>
      <c r="V5" s="520"/>
      <c r="W5" s="34"/>
      <c r="X5" s="34"/>
      <c r="Y5" s="37"/>
      <c r="Z5" s="37"/>
      <c r="AA5" s="37"/>
      <c r="AB5" s="36"/>
      <c r="AC5" s="35"/>
      <c r="AD5" s="36"/>
      <c r="AE5" s="35"/>
      <c r="AF5" s="36"/>
      <c r="AG5" s="35"/>
    </row>
    <row r="6" spans="1:33" ht="17.25" customHeight="1">
      <c r="A6" s="31"/>
      <c r="B6" s="31"/>
      <c r="C6" s="31"/>
      <c r="D6" s="31"/>
      <c r="E6" s="30"/>
      <c r="F6" s="30"/>
      <c r="G6" s="520"/>
      <c r="H6" s="520"/>
      <c r="I6" s="520"/>
      <c r="J6" s="520"/>
      <c r="K6" s="520"/>
      <c r="L6" s="520"/>
      <c r="M6" s="520"/>
      <c r="N6" s="520"/>
      <c r="O6" s="520"/>
      <c r="P6" s="520"/>
      <c r="Q6" s="520"/>
      <c r="R6" s="520"/>
      <c r="S6" s="520"/>
      <c r="T6" s="520"/>
      <c r="U6" s="520"/>
      <c r="V6" s="520"/>
      <c r="W6" s="34"/>
      <c r="X6" s="34"/>
      <c r="Y6" s="31"/>
      <c r="Z6" s="31"/>
      <c r="AA6" s="31"/>
      <c r="AB6" s="20"/>
      <c r="AC6" s="20"/>
      <c r="AD6" s="20"/>
      <c r="AE6" s="20"/>
      <c r="AF6" s="20"/>
      <c r="AG6" s="20"/>
    </row>
    <row r="7" spans="1:33" ht="21" customHeight="1">
      <c r="A7" s="9"/>
      <c r="B7" s="9"/>
      <c r="C7" s="9"/>
      <c r="D7" s="14"/>
      <c r="E7" s="14"/>
      <c r="F7" s="14"/>
      <c r="G7" s="14"/>
      <c r="H7" s="14"/>
      <c r="I7" s="14"/>
      <c r="J7" s="33" t="s">
        <v>19</v>
      </c>
      <c r="K7" s="551">
        <f ca="1">IF(作業員の選択!$G$17="",TODAY(),作業員の選択!$G$17)</f>
        <v>44562</v>
      </c>
      <c r="L7" s="551"/>
      <c r="M7" s="551"/>
      <c r="N7" s="551"/>
      <c r="O7" s="551"/>
      <c r="P7" s="551"/>
      <c r="Q7" s="551"/>
      <c r="R7" s="519" t="s">
        <v>18</v>
      </c>
      <c r="S7" s="519"/>
      <c r="T7" s="519"/>
      <c r="U7" s="519"/>
      <c r="V7" s="32"/>
      <c r="W7" s="32"/>
      <c r="X7" s="31"/>
      <c r="Y7" s="31"/>
      <c r="Z7" s="31"/>
      <c r="AA7" s="31"/>
      <c r="AB7" s="20"/>
      <c r="AC7" s="20"/>
      <c r="AD7" s="20"/>
      <c r="AE7" s="20"/>
      <c r="AF7" s="20"/>
      <c r="AG7" s="20"/>
    </row>
    <row r="8" spans="1:33" ht="17.25">
      <c r="F8" s="30"/>
      <c r="G8" s="30"/>
      <c r="H8" s="30"/>
      <c r="I8" s="30"/>
      <c r="J8" s="30"/>
      <c r="K8" s="30"/>
      <c r="M8" s="20"/>
      <c r="N8" s="20"/>
      <c r="O8" s="20"/>
      <c r="P8" s="20"/>
      <c r="Q8" s="31"/>
      <c r="R8" s="32"/>
      <c r="S8" s="31"/>
      <c r="T8" s="32"/>
      <c r="U8" s="31"/>
      <c r="V8" s="32"/>
      <c r="W8" s="32"/>
      <c r="X8" s="31"/>
      <c r="Y8" s="31"/>
      <c r="Z8" s="31"/>
      <c r="AA8" s="31"/>
      <c r="AB8" s="20"/>
      <c r="AC8" s="20"/>
      <c r="AD8" s="20"/>
      <c r="AE8" s="20"/>
      <c r="AF8" s="20"/>
      <c r="AG8" s="20"/>
    </row>
    <row r="9" spans="1:33" ht="20.25" customHeight="1">
      <c r="A9" s="557" t="s">
        <v>17</v>
      </c>
      <c r="B9" s="557"/>
      <c r="C9" s="557"/>
      <c r="D9" s="568" t="str">
        <f>作業員の選択!$G$13</f>
        <v>越路中学校電気設備工事</v>
      </c>
      <c r="E9" s="568"/>
      <c r="F9" s="568"/>
      <c r="G9" s="568"/>
      <c r="H9" s="568"/>
      <c r="I9" s="568"/>
      <c r="J9" s="568"/>
      <c r="K9" s="20"/>
      <c r="L9" s="553" t="s">
        <v>16</v>
      </c>
      <c r="M9" s="554"/>
      <c r="N9" s="554"/>
      <c r="O9" s="555" t="str">
        <f>作業員の選択!$G$23</f>
        <v>大手ゼネコン株式会社</v>
      </c>
      <c r="P9" s="555"/>
      <c r="Q9" s="555"/>
      <c r="R9" s="555"/>
      <c r="S9" s="555"/>
      <c r="T9" s="555"/>
      <c r="U9" s="26"/>
      <c r="V9" s="29" t="s">
        <v>15</v>
      </c>
      <c r="W9" s="561" t="str">
        <f>作業員の選択!$E$26</f>
        <v>二</v>
      </c>
      <c r="X9" s="561"/>
      <c r="Y9" s="28" t="s">
        <v>14</v>
      </c>
      <c r="Z9" s="27" t="s">
        <v>13</v>
      </c>
      <c r="AA9" s="555" t="str">
        <f>作業員の選択!$G$26</f>
        <v>シライ電設株式会社</v>
      </c>
      <c r="AB9" s="555"/>
      <c r="AC9" s="555"/>
      <c r="AD9" s="555"/>
      <c r="AE9" s="555"/>
      <c r="AF9" s="555"/>
      <c r="AG9" s="26"/>
    </row>
    <row r="10" spans="1:33" ht="18" customHeight="1">
      <c r="A10" s="557" t="s">
        <v>12</v>
      </c>
      <c r="B10" s="557"/>
      <c r="C10" s="557"/>
      <c r="D10" s="568" t="str">
        <f>作業員の選択!$G$15</f>
        <v>白井　太郎</v>
      </c>
      <c r="E10" s="568"/>
      <c r="F10" s="568"/>
      <c r="G10" s="568"/>
      <c r="H10" s="568"/>
      <c r="I10" s="568"/>
      <c r="J10" s="50" t="s">
        <v>11</v>
      </c>
      <c r="K10" s="20"/>
      <c r="L10" s="554"/>
      <c r="M10" s="554"/>
      <c r="N10" s="554"/>
      <c r="O10" s="556"/>
      <c r="P10" s="556"/>
      <c r="Q10" s="556"/>
      <c r="R10" s="556"/>
      <c r="S10" s="556"/>
      <c r="T10" s="556"/>
      <c r="U10" s="25" t="s">
        <v>9</v>
      </c>
      <c r="V10" s="514" t="s">
        <v>10</v>
      </c>
      <c r="W10" s="514"/>
      <c r="X10" s="514"/>
      <c r="Y10" s="514"/>
      <c r="Z10" s="514"/>
      <c r="AA10" s="556"/>
      <c r="AB10" s="556"/>
      <c r="AC10" s="556"/>
      <c r="AD10" s="556"/>
      <c r="AE10" s="556"/>
      <c r="AF10" s="556"/>
      <c r="AG10" s="25" t="s">
        <v>9</v>
      </c>
    </row>
    <row r="11" spans="1:33" ht="13.5" customHeight="1">
      <c r="A11" s="20"/>
      <c r="B11" s="20"/>
      <c r="C11" s="20"/>
      <c r="D11" s="20"/>
      <c r="E11" s="20"/>
      <c r="F11" s="20"/>
      <c r="G11" s="20"/>
      <c r="H11" s="20"/>
      <c r="I11" s="20"/>
      <c r="J11" s="20"/>
      <c r="K11" s="24"/>
      <c r="L11" s="23"/>
      <c r="M11" s="22"/>
      <c r="N11" s="22"/>
      <c r="O11" s="22"/>
      <c r="P11" s="22"/>
      <c r="Q11" s="22"/>
      <c r="R11" s="22"/>
      <c r="S11" s="22"/>
      <c r="T11" s="22"/>
      <c r="U11" s="22"/>
      <c r="V11" s="22"/>
      <c r="W11" s="22"/>
      <c r="X11" s="22"/>
      <c r="Y11" s="22"/>
      <c r="Z11" s="22"/>
      <c r="AA11" s="22"/>
      <c r="AB11" s="22"/>
      <c r="AC11" s="22"/>
      <c r="AD11" s="22"/>
    </row>
    <row r="12" spans="1:33">
      <c r="A12" s="20"/>
      <c r="B12" s="20"/>
      <c r="C12" s="20"/>
      <c r="D12" s="20"/>
      <c r="E12" s="20"/>
      <c r="F12" s="20"/>
      <c r="G12" s="20"/>
      <c r="H12" s="20"/>
      <c r="I12" s="20"/>
      <c r="J12" s="20"/>
      <c r="K12" s="20"/>
      <c r="L12" s="20"/>
      <c r="M12" s="20"/>
      <c r="N12" s="20"/>
      <c r="O12" s="21"/>
      <c r="P12" s="21"/>
      <c r="Q12" s="21"/>
      <c r="R12" s="21"/>
      <c r="S12" s="21"/>
      <c r="T12" s="21"/>
      <c r="U12" s="21"/>
      <c r="V12" s="21"/>
      <c r="W12" s="21"/>
      <c r="X12" s="21"/>
      <c r="Y12" s="21"/>
      <c r="Z12" s="21"/>
      <c r="AA12" s="21"/>
      <c r="AB12" s="21"/>
      <c r="AC12" s="21"/>
      <c r="AD12" s="21"/>
      <c r="AE12" s="21"/>
      <c r="AF12" s="21"/>
      <c r="AG12" s="21"/>
    </row>
    <row r="13" spans="1:33" ht="15.95" customHeight="1">
      <c r="A13" s="20"/>
      <c r="B13" s="558" t="s">
        <v>8</v>
      </c>
      <c r="C13" s="570" t="s">
        <v>7</v>
      </c>
      <c r="D13" s="571"/>
      <c r="E13" s="571"/>
      <c r="F13" s="571"/>
      <c r="G13" s="572"/>
      <c r="H13" s="529" t="s">
        <v>6</v>
      </c>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1"/>
    </row>
    <row r="14" spans="1:33" ht="14.25" customHeight="1">
      <c r="A14" s="20"/>
      <c r="B14" s="559"/>
      <c r="C14" s="562" t="s">
        <v>5</v>
      </c>
      <c r="D14" s="563"/>
      <c r="E14" s="563"/>
      <c r="F14" s="563"/>
      <c r="G14" s="564"/>
      <c r="H14" s="532"/>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4"/>
    </row>
    <row r="15" spans="1:33" ht="14.1" customHeight="1">
      <c r="A15" s="20"/>
      <c r="B15" s="559"/>
      <c r="C15" s="565"/>
      <c r="D15" s="566"/>
      <c r="E15" s="566"/>
      <c r="F15" s="566"/>
      <c r="G15" s="567"/>
      <c r="H15" s="529" t="s">
        <v>4</v>
      </c>
      <c r="I15" s="530"/>
      <c r="J15" s="530"/>
      <c r="K15" s="530"/>
      <c r="L15" s="530"/>
      <c r="M15" s="530"/>
      <c r="N15" s="530"/>
      <c r="O15" s="531"/>
      <c r="P15" s="529" t="s">
        <v>3</v>
      </c>
      <c r="Q15" s="530"/>
      <c r="R15" s="530"/>
      <c r="S15" s="530"/>
      <c r="T15" s="530"/>
      <c r="U15" s="530"/>
      <c r="V15" s="530"/>
      <c r="W15" s="530"/>
      <c r="X15" s="531"/>
      <c r="Y15" s="529" t="s">
        <v>2</v>
      </c>
      <c r="Z15" s="530"/>
      <c r="AA15" s="530"/>
      <c r="AB15" s="530"/>
      <c r="AC15" s="530"/>
      <c r="AD15" s="530"/>
      <c r="AE15" s="530"/>
      <c r="AF15" s="530"/>
      <c r="AG15" s="531"/>
    </row>
    <row r="16" spans="1:33" ht="14.1" customHeight="1">
      <c r="A16" s="20"/>
      <c r="B16" s="560"/>
      <c r="C16" s="532"/>
      <c r="D16" s="533"/>
      <c r="E16" s="533"/>
      <c r="F16" s="533"/>
      <c r="G16" s="534"/>
      <c r="H16" s="532"/>
      <c r="I16" s="533"/>
      <c r="J16" s="533"/>
      <c r="K16" s="533"/>
      <c r="L16" s="533"/>
      <c r="M16" s="533"/>
      <c r="N16" s="533"/>
      <c r="O16" s="534"/>
      <c r="P16" s="532"/>
      <c r="Q16" s="533"/>
      <c r="R16" s="533"/>
      <c r="S16" s="533"/>
      <c r="T16" s="533"/>
      <c r="U16" s="533"/>
      <c r="V16" s="533"/>
      <c r="W16" s="533"/>
      <c r="X16" s="534"/>
      <c r="Y16" s="532"/>
      <c r="Z16" s="533"/>
      <c r="AA16" s="533"/>
      <c r="AB16" s="533"/>
      <c r="AC16" s="533"/>
      <c r="AD16" s="533"/>
      <c r="AE16" s="533"/>
      <c r="AF16" s="533"/>
      <c r="AG16" s="534"/>
    </row>
    <row r="17" spans="1:33" ht="15.95" customHeight="1">
      <c r="A17" s="20"/>
      <c r="B17" s="515">
        <v>1</v>
      </c>
      <c r="C17" s="539" t="str">
        <f>IF(作業員の選択!$C$11="","",VLOOKUP(作業員の選択!$C$11,基本データ!$A$11:$AN$50,2,FALSE))</f>
        <v>しろい　いちろう</v>
      </c>
      <c r="D17" s="540"/>
      <c r="E17" s="540"/>
      <c r="F17" s="540"/>
      <c r="G17" s="540"/>
      <c r="H17" s="546" t="str">
        <f>IF(作業員の選択!$C$11="","",VLOOKUP(作業員の選択!$C$11,基本データ!$A$11:$AN$50,35,FALSE))</f>
        <v>健康保険組合</v>
      </c>
      <c r="I17" s="546"/>
      <c r="J17" s="546"/>
      <c r="K17" s="546"/>
      <c r="L17" s="546"/>
      <c r="M17" s="546"/>
      <c r="N17" s="546"/>
      <c r="O17" s="546"/>
      <c r="P17" s="528" t="str">
        <f>IF(作業員の選択!$C$11="","",VLOOKUP(作業員の選択!$C$11,基本データ!$A$11:$AN$50,37,FALSE))</f>
        <v>厚生年金</v>
      </c>
      <c r="Q17" s="528"/>
      <c r="R17" s="528"/>
      <c r="S17" s="528"/>
      <c r="T17" s="528"/>
      <c r="U17" s="528"/>
      <c r="V17" s="528"/>
      <c r="W17" s="528"/>
      <c r="X17" s="528"/>
      <c r="Y17" s="528" t="str">
        <f>IF(作業員の選択!$C$11="","",VLOOKUP(作業員の選択!$C$11,基本データ!$A$11:$AN$50,39,FALSE))</f>
        <v>適用除外</v>
      </c>
      <c r="Z17" s="528"/>
      <c r="AA17" s="528"/>
      <c r="AB17" s="528"/>
      <c r="AC17" s="528"/>
      <c r="AD17" s="528"/>
      <c r="AE17" s="528"/>
      <c r="AF17" s="528"/>
      <c r="AG17" s="528"/>
    </row>
    <row r="18" spans="1:33" ht="27.95" customHeight="1">
      <c r="A18" s="20"/>
      <c r="B18" s="516"/>
      <c r="C18" s="535" t="str">
        <f>IF(作業員の選択!$C$11="","",VLOOKUP(作業員の選択!$C$11,基本データ!$A$11:$AN$50,1,FALSE))</f>
        <v>白井　一郎</v>
      </c>
      <c r="D18" s="536"/>
      <c r="E18" s="536"/>
      <c r="F18" s="536"/>
      <c r="G18" s="537"/>
      <c r="H18" s="517">
        <f>IF(作業員の選択!$C$11="","",VLOOKUP(作業員の選択!$C$11,基本データ!$A$11:$AN$50,36,FALSE))</f>
        <v>1</v>
      </c>
      <c r="I18" s="517"/>
      <c r="J18" s="517"/>
      <c r="K18" s="517"/>
      <c r="L18" s="517"/>
      <c r="M18" s="517"/>
      <c r="N18" s="517"/>
      <c r="O18" s="517"/>
      <c r="P18" s="569" t="s">
        <v>400</v>
      </c>
      <c r="Q18" s="517"/>
      <c r="R18" s="517"/>
      <c r="S18" s="517"/>
      <c r="T18" s="517"/>
      <c r="U18" s="517"/>
      <c r="V18" s="517"/>
      <c r="W18" s="517"/>
      <c r="X18" s="517"/>
      <c r="Y18" s="517">
        <f>IF(作業員の選択!$C$11="","",VLOOKUP(作業員の選択!$C$11,基本データ!$A$11:$AN$50,40,FALSE))</f>
        <v>1001</v>
      </c>
      <c r="Z18" s="517"/>
      <c r="AA18" s="517"/>
      <c r="AB18" s="517"/>
      <c r="AC18" s="517"/>
      <c r="AD18" s="517"/>
      <c r="AE18" s="517"/>
      <c r="AF18" s="517"/>
      <c r="AG18" s="517"/>
    </row>
    <row r="19" spans="1:33" ht="15.95" customHeight="1">
      <c r="A19" s="20"/>
      <c r="B19" s="515">
        <v>2</v>
      </c>
      <c r="C19" s="539" t="str">
        <f>IF(作業員の選択!$C$12="","",VLOOKUP(作業員の選択!$C$12,基本データ!$A$11:$AN$50,2,FALSE))</f>
        <v>しらい　じろう</v>
      </c>
      <c r="D19" s="540"/>
      <c r="E19" s="540"/>
      <c r="F19" s="540"/>
      <c r="G19" s="541"/>
      <c r="H19" s="528" t="str">
        <f>IF(作業員の選択!$C$12="","",VLOOKUP(作業員の選択!$C$12,基本データ!$A$11:$AN$50,35,FALSE))</f>
        <v>健康保険組合</v>
      </c>
      <c r="I19" s="528"/>
      <c r="J19" s="528"/>
      <c r="K19" s="528"/>
      <c r="L19" s="528"/>
      <c r="M19" s="528"/>
      <c r="N19" s="528"/>
      <c r="O19" s="528"/>
      <c r="P19" s="528" t="str">
        <f>IF(作業員の選択!$C$12="","",VLOOKUP(作業員の選択!$C$12,基本データ!$A$11:$AN$50,37,FALSE))</f>
        <v>厚生年金</v>
      </c>
      <c r="Q19" s="528"/>
      <c r="R19" s="528"/>
      <c r="S19" s="528"/>
      <c r="T19" s="528"/>
      <c r="U19" s="528"/>
      <c r="V19" s="528"/>
      <c r="W19" s="528"/>
      <c r="X19" s="528"/>
      <c r="Y19" s="528" t="str">
        <f>IF(作業員の選択!$C$12="","",VLOOKUP(作業員の選択!$C$12,基本データ!$A$11:$AN$50,39,FALSE))</f>
        <v>　　</v>
      </c>
      <c r="Z19" s="528"/>
      <c r="AA19" s="528"/>
      <c r="AB19" s="528"/>
      <c r="AC19" s="528"/>
      <c r="AD19" s="528"/>
      <c r="AE19" s="528"/>
      <c r="AF19" s="528"/>
      <c r="AG19" s="528"/>
    </row>
    <row r="20" spans="1:33" ht="27.95" customHeight="1">
      <c r="A20" s="20"/>
      <c r="B20" s="516"/>
      <c r="C20" s="535" t="str">
        <f>IF(作業員の選択!$C$12="","",VLOOKUP(作業員の選択!$C$12,基本データ!$A$11:$AN$50,1,FALSE))</f>
        <v>白井　次郎</v>
      </c>
      <c r="D20" s="536"/>
      <c r="E20" s="536"/>
      <c r="F20" s="536"/>
      <c r="G20" s="537"/>
      <c r="H20" s="517">
        <f>IF(作業員の選択!$C$12="","",VLOOKUP(作業員の選択!$C$12,基本データ!$A$11:$AN$50,36,FALSE))</f>
        <v>2</v>
      </c>
      <c r="I20" s="517"/>
      <c r="J20" s="517"/>
      <c r="K20" s="517"/>
      <c r="L20" s="517"/>
      <c r="M20" s="517"/>
      <c r="N20" s="517"/>
      <c r="O20" s="517"/>
      <c r="P20" s="517" t="s">
        <v>399</v>
      </c>
      <c r="Q20" s="517"/>
      <c r="R20" s="517"/>
      <c r="S20" s="517"/>
      <c r="T20" s="517"/>
      <c r="U20" s="517"/>
      <c r="V20" s="517"/>
      <c r="W20" s="517"/>
      <c r="X20" s="517"/>
      <c r="Y20" s="517">
        <f>IF(作業員の選択!$C$12="","",VLOOKUP(作業員の選択!$C$12,基本データ!$A$11:$AN$50,40,FALSE))</f>
        <v>1002</v>
      </c>
      <c r="Z20" s="517"/>
      <c r="AA20" s="517"/>
      <c r="AB20" s="517"/>
      <c r="AC20" s="517"/>
      <c r="AD20" s="517"/>
      <c r="AE20" s="517"/>
      <c r="AF20" s="517"/>
      <c r="AG20" s="517"/>
    </row>
    <row r="21" spans="1:33" ht="15.95" customHeight="1">
      <c r="A21" s="20"/>
      <c r="B21" s="515">
        <v>3</v>
      </c>
      <c r="C21" s="539" t="str">
        <f>IF(作業員の選択!$C$13="","",VLOOKUP(作業員の選択!$C$13,基本データ!$A$11:$AN$50,2,FALSE))</f>
        <v>しらい　さぶろう</v>
      </c>
      <c r="D21" s="540"/>
      <c r="E21" s="540"/>
      <c r="F21" s="540"/>
      <c r="G21" s="541"/>
      <c r="H21" s="528" t="str">
        <f>IF(作業員の選択!$C$13="","",VLOOKUP(作業員の選択!$C$13,基本データ!$A$11:$AN$50,35,FALSE))</f>
        <v>健康保険組合</v>
      </c>
      <c r="I21" s="528"/>
      <c r="J21" s="528"/>
      <c r="K21" s="528"/>
      <c r="L21" s="528"/>
      <c r="M21" s="528"/>
      <c r="N21" s="528"/>
      <c r="O21" s="528"/>
      <c r="P21" s="528" t="str">
        <f>IF(作業員の選択!$C$13="","",VLOOKUP(作業員の選択!$C$13,基本データ!$A$11:$AN$50,37,FALSE))</f>
        <v>厚生年金</v>
      </c>
      <c r="Q21" s="528"/>
      <c r="R21" s="528"/>
      <c r="S21" s="528"/>
      <c r="T21" s="528"/>
      <c r="U21" s="528"/>
      <c r="V21" s="528"/>
      <c r="W21" s="528"/>
      <c r="X21" s="528"/>
      <c r="Y21" s="528" t="str">
        <f>IF(作業員の選択!$C$13="","",VLOOKUP(作業員の選択!$C$13,基本データ!$A$11:$AN$50,39,FALSE))</f>
        <v>　　</v>
      </c>
      <c r="Z21" s="528"/>
      <c r="AA21" s="528"/>
      <c r="AB21" s="528"/>
      <c r="AC21" s="528"/>
      <c r="AD21" s="528"/>
      <c r="AE21" s="528"/>
      <c r="AF21" s="528"/>
      <c r="AG21" s="528"/>
    </row>
    <row r="22" spans="1:33" ht="27.95" customHeight="1">
      <c r="A22" s="20"/>
      <c r="B22" s="516"/>
      <c r="C22" s="535" t="str">
        <f>IF(作業員の選択!$C$13="","",VLOOKUP(作業員の選択!$C$13,基本データ!$A$11:$AN$50,1,FALSE))</f>
        <v>白井　三郎</v>
      </c>
      <c r="D22" s="536"/>
      <c r="E22" s="536"/>
      <c r="F22" s="536"/>
      <c r="G22" s="537"/>
      <c r="H22" s="517">
        <f>IF(作業員の選択!$C$13="","",VLOOKUP(作業員の選択!$C$13,基本データ!$A$11:$AN$50,36,FALSE))</f>
        <v>3</v>
      </c>
      <c r="I22" s="517"/>
      <c r="J22" s="517"/>
      <c r="K22" s="517"/>
      <c r="L22" s="517"/>
      <c r="M22" s="517"/>
      <c r="N22" s="517"/>
      <c r="O22" s="517"/>
      <c r="P22" s="517" t="s">
        <v>399</v>
      </c>
      <c r="Q22" s="517"/>
      <c r="R22" s="517"/>
      <c r="S22" s="517"/>
      <c r="T22" s="517"/>
      <c r="U22" s="517"/>
      <c r="V22" s="517"/>
      <c r="W22" s="517"/>
      <c r="X22" s="517"/>
      <c r="Y22" s="517">
        <f>IF(作業員の選択!$C$13="","",VLOOKUP(作業員の選択!$C$13,基本データ!$A$11:$AN$50,40,FALSE))</f>
        <v>1003</v>
      </c>
      <c r="Z22" s="517"/>
      <c r="AA22" s="517"/>
      <c r="AB22" s="517"/>
      <c r="AC22" s="517"/>
      <c r="AD22" s="517"/>
      <c r="AE22" s="517"/>
      <c r="AF22" s="517"/>
      <c r="AG22" s="517"/>
    </row>
    <row r="23" spans="1:33" ht="15.95" customHeight="1">
      <c r="A23" s="20"/>
      <c r="B23" s="515">
        <v>4</v>
      </c>
      <c r="C23" s="539" t="str">
        <f>IF(作業員の選択!$C$14="","",VLOOKUP(作業員の選択!$C$14,基本データ!$A$11:$AN$50,2,FALSE))</f>
        <v>しらい　しろう</v>
      </c>
      <c r="D23" s="540"/>
      <c r="E23" s="540"/>
      <c r="F23" s="540"/>
      <c r="G23" s="541"/>
      <c r="H23" s="528" t="str">
        <f>IF(作業員の選択!$C$14="","",VLOOKUP(作業員の選択!$C$14,基本データ!$A$11:$AN$50,35,FALSE))</f>
        <v>健康保険組合</v>
      </c>
      <c r="I23" s="528"/>
      <c r="J23" s="528"/>
      <c r="K23" s="528"/>
      <c r="L23" s="528"/>
      <c r="M23" s="528"/>
      <c r="N23" s="528"/>
      <c r="O23" s="528"/>
      <c r="P23" s="528" t="str">
        <f>IF(作業員の選択!$C$14="","",VLOOKUP(作業員の選択!$C$14,基本データ!$A$11:$AN$50,37,FALSE))</f>
        <v>厚生年金</v>
      </c>
      <c r="Q23" s="528"/>
      <c r="R23" s="528"/>
      <c r="S23" s="528"/>
      <c r="T23" s="528"/>
      <c r="U23" s="528"/>
      <c r="V23" s="528"/>
      <c r="W23" s="528"/>
      <c r="X23" s="528"/>
      <c r="Y23" s="528" t="str">
        <f>IF(作業員の選択!$C$14="","",VLOOKUP(作業員の選択!$C$14,基本データ!$A$11:$AN$50,39,FALSE))</f>
        <v>　　</v>
      </c>
      <c r="Z23" s="528"/>
      <c r="AA23" s="528"/>
      <c r="AB23" s="528"/>
      <c r="AC23" s="528"/>
      <c r="AD23" s="528"/>
      <c r="AE23" s="528"/>
      <c r="AF23" s="528"/>
      <c r="AG23" s="528"/>
    </row>
    <row r="24" spans="1:33" ht="27.95" customHeight="1">
      <c r="A24" s="20"/>
      <c r="B24" s="516"/>
      <c r="C24" s="535" t="str">
        <f>IF(作業員の選択!$C$14="","",VLOOKUP(作業員の選択!$C$14,基本データ!$A$11:$AN$50,1,FALSE))</f>
        <v>白井　四郎</v>
      </c>
      <c r="D24" s="536"/>
      <c r="E24" s="536"/>
      <c r="F24" s="536"/>
      <c r="G24" s="537"/>
      <c r="H24" s="517">
        <f>IF(作業員の選択!$C$14="","",VLOOKUP(作業員の選択!$C$14,基本データ!$A$11:$AN$50,36,FALSE))</f>
        <v>4</v>
      </c>
      <c r="I24" s="517"/>
      <c r="J24" s="517"/>
      <c r="K24" s="517"/>
      <c r="L24" s="517"/>
      <c r="M24" s="517"/>
      <c r="N24" s="517"/>
      <c r="O24" s="517"/>
      <c r="P24" s="517" t="s">
        <v>399</v>
      </c>
      <c r="Q24" s="517"/>
      <c r="R24" s="517"/>
      <c r="S24" s="517"/>
      <c r="T24" s="517"/>
      <c r="U24" s="517"/>
      <c r="V24" s="517"/>
      <c r="W24" s="517"/>
      <c r="X24" s="517"/>
      <c r="Y24" s="517">
        <f>IF(作業員の選択!$C$14="","",VLOOKUP(作業員の選択!$C$14,基本データ!$A$11:$AN$50,40,FALSE))</f>
        <v>1004</v>
      </c>
      <c r="Z24" s="517"/>
      <c r="AA24" s="517"/>
      <c r="AB24" s="517"/>
      <c r="AC24" s="517"/>
      <c r="AD24" s="517"/>
      <c r="AE24" s="517"/>
      <c r="AF24" s="517"/>
      <c r="AG24" s="517"/>
    </row>
    <row r="25" spans="1:33" ht="15.95" customHeight="1">
      <c r="A25" s="20"/>
      <c r="B25" s="515">
        <v>5</v>
      </c>
      <c r="C25" s="539" t="str">
        <f>IF(作業員の選択!$C$15="","",VLOOKUP(作業員の選択!$C$15,基本データ!$A$11:$AN$50,2,FALSE))</f>
        <v>しらい　ごろう</v>
      </c>
      <c r="D25" s="540"/>
      <c r="E25" s="540"/>
      <c r="F25" s="540"/>
      <c r="G25" s="541"/>
      <c r="H25" s="528" t="str">
        <f>IF(作業員の選択!$C$15="","",VLOOKUP(作業員の選択!$C$15,基本データ!$A$11:$AN$50,35,FALSE))</f>
        <v>健康保険組合</v>
      </c>
      <c r="I25" s="528"/>
      <c r="J25" s="528"/>
      <c r="K25" s="528"/>
      <c r="L25" s="528"/>
      <c r="M25" s="528"/>
      <c r="N25" s="528"/>
      <c r="O25" s="528"/>
      <c r="P25" s="528" t="str">
        <f>IF(作業員の選択!$C$15="","",VLOOKUP(作業員の選択!$C$15,基本データ!$A$11:$AN$50,37,FALSE))</f>
        <v>厚生年金</v>
      </c>
      <c r="Q25" s="528"/>
      <c r="R25" s="528"/>
      <c r="S25" s="528"/>
      <c r="T25" s="528"/>
      <c r="U25" s="528"/>
      <c r="V25" s="528"/>
      <c r="W25" s="528"/>
      <c r="X25" s="528"/>
      <c r="Y25" s="528" t="str">
        <f>IF(作業員の選択!$C$15="","",VLOOKUP(作業員の選択!$C$15,基本データ!$A$11:$AN$50,39,FALSE))</f>
        <v>　　</v>
      </c>
      <c r="Z25" s="528"/>
      <c r="AA25" s="528"/>
      <c r="AB25" s="528"/>
      <c r="AC25" s="528"/>
      <c r="AD25" s="528"/>
      <c r="AE25" s="528"/>
      <c r="AF25" s="528"/>
      <c r="AG25" s="528"/>
    </row>
    <row r="26" spans="1:33" ht="27.95" customHeight="1">
      <c r="A26" s="20"/>
      <c r="B26" s="516"/>
      <c r="C26" s="535" t="str">
        <f>IF(作業員の選択!$C$15="","",VLOOKUP(作業員の選択!$C$15,基本データ!$A$11:$AN$50,1,FALSE))</f>
        <v>白井　五郎</v>
      </c>
      <c r="D26" s="536"/>
      <c r="E26" s="536"/>
      <c r="F26" s="536"/>
      <c r="G26" s="537"/>
      <c r="H26" s="517">
        <f>IF(作業員の選択!$C$15="","",VLOOKUP(作業員の選択!$C$15,基本データ!$A$11:$AN$50,36,FALSE))</f>
        <v>5</v>
      </c>
      <c r="I26" s="517"/>
      <c r="J26" s="517"/>
      <c r="K26" s="517"/>
      <c r="L26" s="517"/>
      <c r="M26" s="517"/>
      <c r="N26" s="517"/>
      <c r="O26" s="517"/>
      <c r="P26" s="517" t="s">
        <v>399</v>
      </c>
      <c r="Q26" s="517"/>
      <c r="R26" s="517"/>
      <c r="S26" s="517"/>
      <c r="T26" s="517"/>
      <c r="U26" s="517"/>
      <c r="V26" s="517"/>
      <c r="W26" s="517"/>
      <c r="X26" s="517"/>
      <c r="Y26" s="517">
        <f>IF(作業員の選択!$C$15="","",VLOOKUP(作業員の選択!$C$15,基本データ!$A$11:$AN$50,40,FALSE))</f>
        <v>1005</v>
      </c>
      <c r="Z26" s="517"/>
      <c r="AA26" s="517"/>
      <c r="AB26" s="517"/>
      <c r="AC26" s="517"/>
      <c r="AD26" s="517"/>
      <c r="AE26" s="517"/>
      <c r="AF26" s="517"/>
      <c r="AG26" s="517"/>
    </row>
    <row r="27" spans="1:33" ht="15.95" customHeight="1">
      <c r="A27" s="20"/>
      <c r="B27" s="515">
        <v>6</v>
      </c>
      <c r="C27" s="539" t="str">
        <f>IF(作業員の選択!$C$16="","",VLOOKUP(作業員の選択!$C$16,基本データ!$A$11:$AN$50,2,FALSE))</f>
        <v>しらい　ろくろう</v>
      </c>
      <c r="D27" s="540"/>
      <c r="E27" s="540"/>
      <c r="F27" s="540"/>
      <c r="G27" s="541"/>
      <c r="H27" s="528" t="str">
        <f>IF(作業員の選択!$C$16="","",VLOOKUP(作業員の選択!$C$16,基本データ!$A$11:$AN$50,35,FALSE))</f>
        <v>健康保険組合</v>
      </c>
      <c r="I27" s="528"/>
      <c r="J27" s="528"/>
      <c r="K27" s="528"/>
      <c r="L27" s="528"/>
      <c r="M27" s="528"/>
      <c r="N27" s="528"/>
      <c r="O27" s="528"/>
      <c r="P27" s="528" t="str">
        <f>IF(作業員の選択!$C$16="","",VLOOKUP(作業員の選択!$C$16,基本データ!$A$11:$AN$50,37,FALSE))</f>
        <v>厚生年金</v>
      </c>
      <c r="Q27" s="528"/>
      <c r="R27" s="528"/>
      <c r="S27" s="528"/>
      <c r="T27" s="528"/>
      <c r="U27" s="528"/>
      <c r="V27" s="528"/>
      <c r="W27" s="528"/>
      <c r="X27" s="528"/>
      <c r="Y27" s="528" t="str">
        <f>IF(作業員の選択!$C$16="","",VLOOKUP(作業員の選択!$C$16,基本データ!$A$11:$AN$50,39,FALSE))</f>
        <v>　　</v>
      </c>
      <c r="Z27" s="528"/>
      <c r="AA27" s="528"/>
      <c r="AB27" s="528"/>
      <c r="AC27" s="528"/>
      <c r="AD27" s="528"/>
      <c r="AE27" s="528"/>
      <c r="AF27" s="528"/>
      <c r="AG27" s="528"/>
    </row>
    <row r="28" spans="1:33" ht="27.95" customHeight="1">
      <c r="A28" s="20"/>
      <c r="B28" s="516"/>
      <c r="C28" s="535" t="str">
        <f>IF(作業員の選択!$C$16="","",VLOOKUP(作業員の選択!$C$16,基本データ!$A$11:$AN$50,1,FALSE))</f>
        <v>白井　六郎</v>
      </c>
      <c r="D28" s="536"/>
      <c r="E28" s="536"/>
      <c r="F28" s="536"/>
      <c r="G28" s="537"/>
      <c r="H28" s="517">
        <f>IF(作業員の選択!$C$16="","",VLOOKUP(作業員の選択!$C$16,基本データ!$A$11:$AN$50,36,FALSE))</f>
        <v>6</v>
      </c>
      <c r="I28" s="517"/>
      <c r="J28" s="517"/>
      <c r="K28" s="517"/>
      <c r="L28" s="517"/>
      <c r="M28" s="517"/>
      <c r="N28" s="517"/>
      <c r="O28" s="517"/>
      <c r="P28" s="517" t="s">
        <v>399</v>
      </c>
      <c r="Q28" s="517"/>
      <c r="R28" s="517"/>
      <c r="S28" s="517"/>
      <c r="T28" s="517"/>
      <c r="U28" s="517"/>
      <c r="V28" s="517"/>
      <c r="W28" s="517"/>
      <c r="X28" s="517"/>
      <c r="Y28" s="517">
        <f>IF(作業員の選択!$C$16="","",VLOOKUP(作業員の選択!$C$16,基本データ!$A$11:$AN$50,40,FALSE))</f>
        <v>1006</v>
      </c>
      <c r="Z28" s="517"/>
      <c r="AA28" s="517"/>
      <c r="AB28" s="517"/>
      <c r="AC28" s="517"/>
      <c r="AD28" s="517"/>
      <c r="AE28" s="517"/>
      <c r="AF28" s="517"/>
      <c r="AG28" s="517"/>
    </row>
    <row r="29" spans="1:33" ht="15.95" customHeight="1">
      <c r="A29" s="20"/>
      <c r="B29" s="515">
        <v>7</v>
      </c>
      <c r="C29" s="539" t="str">
        <f>IF(作業員の選択!$C$17="","",VLOOKUP(作業員の選択!$C$17,基本データ!$A$11:$AN$50,2,FALSE))</f>
        <v>しらい　ななろう</v>
      </c>
      <c r="D29" s="540"/>
      <c r="E29" s="540"/>
      <c r="F29" s="540"/>
      <c r="G29" s="541"/>
      <c r="H29" s="528" t="str">
        <f>IF(作業員の選択!$C$17="","",VLOOKUP(作業員の選択!$C$17,基本データ!$A$11:$AN$50,35,FALSE))</f>
        <v>健康保険組合</v>
      </c>
      <c r="I29" s="528"/>
      <c r="J29" s="528"/>
      <c r="K29" s="528"/>
      <c r="L29" s="528"/>
      <c r="M29" s="528"/>
      <c r="N29" s="528"/>
      <c r="O29" s="528"/>
      <c r="P29" s="528" t="str">
        <f>IF(作業員の選択!$C$17="","",VLOOKUP(作業員の選択!$C$17,基本データ!$A$11:$AN$50,37,FALSE))</f>
        <v>厚生年金</v>
      </c>
      <c r="Q29" s="528"/>
      <c r="R29" s="528"/>
      <c r="S29" s="528"/>
      <c r="T29" s="528"/>
      <c r="U29" s="528"/>
      <c r="V29" s="528"/>
      <c r="W29" s="528"/>
      <c r="X29" s="528"/>
      <c r="Y29" s="528" t="str">
        <f>IF(作業員の選択!$C$17="","",VLOOKUP(作業員の選択!$C$17,基本データ!$A$11:$AN$50,39,FALSE))</f>
        <v>　　</v>
      </c>
      <c r="Z29" s="528"/>
      <c r="AA29" s="528"/>
      <c r="AB29" s="528"/>
      <c r="AC29" s="528"/>
      <c r="AD29" s="528"/>
      <c r="AE29" s="528"/>
      <c r="AF29" s="528"/>
      <c r="AG29" s="528"/>
    </row>
    <row r="30" spans="1:33" ht="27.95" customHeight="1">
      <c r="A30" s="20"/>
      <c r="B30" s="516"/>
      <c r="C30" s="535" t="str">
        <f>IF(作業員の選択!$C$17="","",VLOOKUP(作業員の選択!$C$17,基本データ!$A$11:$AN$50,1,FALSE))</f>
        <v>白井　七郎</v>
      </c>
      <c r="D30" s="536"/>
      <c r="E30" s="536"/>
      <c r="F30" s="536"/>
      <c r="G30" s="537"/>
      <c r="H30" s="517">
        <f>IF(作業員の選択!$C$17="","",VLOOKUP(作業員の選択!$C$17,基本データ!$A$11:$AN$50,36,FALSE))</f>
        <v>7</v>
      </c>
      <c r="I30" s="517"/>
      <c r="J30" s="517"/>
      <c r="K30" s="517"/>
      <c r="L30" s="517"/>
      <c r="M30" s="517"/>
      <c r="N30" s="517"/>
      <c r="O30" s="517"/>
      <c r="P30" s="517" t="s">
        <v>399</v>
      </c>
      <c r="Q30" s="517"/>
      <c r="R30" s="517"/>
      <c r="S30" s="517"/>
      <c r="T30" s="517"/>
      <c r="U30" s="517"/>
      <c r="V30" s="517"/>
      <c r="W30" s="517"/>
      <c r="X30" s="517"/>
      <c r="Y30" s="517">
        <f>IF(作業員の選択!$C$17="","",VLOOKUP(作業員の選択!$C$17,基本データ!$A$11:$AN$50,40,FALSE))</f>
        <v>1007</v>
      </c>
      <c r="Z30" s="517"/>
      <c r="AA30" s="517"/>
      <c r="AB30" s="517"/>
      <c r="AC30" s="517"/>
      <c r="AD30" s="517"/>
      <c r="AE30" s="517"/>
      <c r="AF30" s="517"/>
      <c r="AG30" s="517"/>
    </row>
    <row r="31" spans="1:33" ht="15.95" customHeight="1">
      <c r="A31" s="20"/>
      <c r="B31" s="515">
        <v>8</v>
      </c>
      <c r="C31" s="539" t="str">
        <f>IF(作業員の選択!$C$18="","",VLOOKUP(作業員の選択!$C$18,基本データ!$A$11:$AN$50,2,FALSE))</f>
        <v>しらい　はちろう</v>
      </c>
      <c r="D31" s="540"/>
      <c r="E31" s="540"/>
      <c r="F31" s="540"/>
      <c r="G31" s="541"/>
      <c r="H31" s="528" t="str">
        <f>IF(作業員の選択!$C$18="","",VLOOKUP(作業員の選択!$C$18,基本データ!$A$11:$AN$50,35,FALSE))</f>
        <v>健康保険組合</v>
      </c>
      <c r="I31" s="528"/>
      <c r="J31" s="528"/>
      <c r="K31" s="528"/>
      <c r="L31" s="528"/>
      <c r="M31" s="528"/>
      <c r="N31" s="528"/>
      <c r="O31" s="528"/>
      <c r="P31" s="528" t="str">
        <f>IF(作業員の選択!$C$18="","",VLOOKUP(作業員の選択!$C$18,基本データ!$A$11:$AN$50,37,FALSE))</f>
        <v>厚生年金</v>
      </c>
      <c r="Q31" s="528"/>
      <c r="R31" s="528"/>
      <c r="S31" s="528"/>
      <c r="T31" s="528"/>
      <c r="U31" s="528"/>
      <c r="V31" s="528"/>
      <c r="W31" s="528"/>
      <c r="X31" s="528"/>
      <c r="Y31" s="528" t="str">
        <f>IF(作業員の選択!$C$18="","",VLOOKUP(作業員の選択!$C$18,基本データ!$A$11:$AN$50,39,FALSE))</f>
        <v>　　</v>
      </c>
      <c r="Z31" s="528"/>
      <c r="AA31" s="528"/>
      <c r="AB31" s="528"/>
      <c r="AC31" s="528"/>
      <c r="AD31" s="528"/>
      <c r="AE31" s="528"/>
      <c r="AF31" s="528"/>
      <c r="AG31" s="528"/>
    </row>
    <row r="32" spans="1:33" ht="27.95" customHeight="1">
      <c r="A32" s="20"/>
      <c r="B32" s="516"/>
      <c r="C32" s="535" t="str">
        <f>IF(作業員の選択!$C$18="","",VLOOKUP(作業員の選択!$C$18,基本データ!$A$11:$AN$50,1,FALSE))</f>
        <v>白井　八郎</v>
      </c>
      <c r="D32" s="536"/>
      <c r="E32" s="536"/>
      <c r="F32" s="536"/>
      <c r="G32" s="537"/>
      <c r="H32" s="517">
        <f>IF(作業員の選択!$C$18="","",VLOOKUP(作業員の選択!$C$18,基本データ!$A$11:$AN$50,36,FALSE))</f>
        <v>8</v>
      </c>
      <c r="I32" s="517"/>
      <c r="J32" s="517"/>
      <c r="K32" s="517"/>
      <c r="L32" s="517"/>
      <c r="M32" s="517"/>
      <c r="N32" s="517"/>
      <c r="O32" s="517"/>
      <c r="P32" s="517" t="s">
        <v>399</v>
      </c>
      <c r="Q32" s="517"/>
      <c r="R32" s="517"/>
      <c r="S32" s="517"/>
      <c r="T32" s="517"/>
      <c r="U32" s="517"/>
      <c r="V32" s="517"/>
      <c r="W32" s="517"/>
      <c r="X32" s="517"/>
      <c r="Y32" s="548">
        <f>IF(作業員の選択!$C$18="","",VLOOKUP(作業員の選択!$C$18,基本データ!$A$11:$AN$50,40,FALSE))</f>
        <v>1008</v>
      </c>
      <c r="Z32" s="549"/>
      <c r="AA32" s="549"/>
      <c r="AB32" s="549"/>
      <c r="AC32" s="549"/>
      <c r="AD32" s="549"/>
      <c r="AE32" s="549"/>
      <c r="AF32" s="549"/>
      <c r="AG32" s="550"/>
    </row>
    <row r="33" spans="1:33" ht="15.95" customHeight="1">
      <c r="A33" s="20"/>
      <c r="B33" s="515">
        <v>9</v>
      </c>
      <c r="C33" s="539" t="str">
        <f>IF(作業員の選択!$C$19="","",VLOOKUP(作業員の選択!$C$19,基本データ!$A$11:$AN$50,2,FALSE))</f>
        <v>しらい　くろう</v>
      </c>
      <c r="D33" s="540"/>
      <c r="E33" s="540"/>
      <c r="F33" s="540"/>
      <c r="G33" s="541"/>
      <c r="H33" s="528" t="str">
        <f>IF(作業員の選択!$C$19="","",VLOOKUP(作業員の選択!$C$19,基本データ!$A$11:$AN$50,35,FALSE))</f>
        <v>健康保険組合</v>
      </c>
      <c r="I33" s="528"/>
      <c r="J33" s="528"/>
      <c r="K33" s="528"/>
      <c r="L33" s="528"/>
      <c r="M33" s="528"/>
      <c r="N33" s="528"/>
      <c r="O33" s="528"/>
      <c r="P33" s="528" t="str">
        <f>IF(作業員の選択!$C$19="","",VLOOKUP(作業員の選択!$C$19,基本データ!$A$11:$AN$50,37,FALSE))</f>
        <v>受給者</v>
      </c>
      <c r="Q33" s="528"/>
      <c r="R33" s="528"/>
      <c r="S33" s="528"/>
      <c r="T33" s="528"/>
      <c r="U33" s="528"/>
      <c r="V33" s="528"/>
      <c r="W33" s="528"/>
      <c r="X33" s="528"/>
      <c r="Y33" s="528" t="str">
        <f>IF(作業員の選択!$C$19="","",VLOOKUP(作業員の選択!$C$19,基本データ!$A$11:$AN$50,39,FALSE))</f>
        <v>日雇保険</v>
      </c>
      <c r="Z33" s="528"/>
      <c r="AA33" s="528"/>
      <c r="AB33" s="528"/>
      <c r="AC33" s="528"/>
      <c r="AD33" s="528"/>
      <c r="AE33" s="528"/>
      <c r="AF33" s="528"/>
      <c r="AG33" s="528"/>
    </row>
    <row r="34" spans="1:33" ht="27.95" customHeight="1">
      <c r="A34" s="20"/>
      <c r="B34" s="516"/>
      <c r="C34" s="535" t="str">
        <f>IF(作業員の選択!$C$19="","",VLOOKUP(作業員の選択!$C$19,基本データ!$A$11:$AN$50,1,FALSE))</f>
        <v>白井　九郎</v>
      </c>
      <c r="D34" s="536"/>
      <c r="E34" s="536"/>
      <c r="F34" s="536"/>
      <c r="G34" s="537"/>
      <c r="H34" s="517">
        <f>IF(作業員の選択!$C$19="","",VLOOKUP(作業員の選択!$C$19,基本データ!$A$11:$AN$50,36,FALSE))</f>
        <v>9</v>
      </c>
      <c r="I34" s="517"/>
      <c r="J34" s="517"/>
      <c r="K34" s="517"/>
      <c r="L34" s="517"/>
      <c r="M34" s="517"/>
      <c r="N34" s="517"/>
      <c r="O34" s="517"/>
      <c r="P34" s="517" t="s">
        <v>399</v>
      </c>
      <c r="Q34" s="517"/>
      <c r="R34" s="517"/>
      <c r="S34" s="517"/>
      <c r="T34" s="517"/>
      <c r="U34" s="517"/>
      <c r="V34" s="517"/>
      <c r="W34" s="517"/>
      <c r="X34" s="517"/>
      <c r="Y34" s="517">
        <f>IF(作業員の選択!$C$19="","",VLOOKUP(作業員の選択!$C$19,基本データ!$A$11:$AN$50,40,FALSE))</f>
        <v>1009</v>
      </c>
      <c r="Z34" s="517"/>
      <c r="AA34" s="517"/>
      <c r="AB34" s="517"/>
      <c r="AC34" s="517"/>
      <c r="AD34" s="517"/>
      <c r="AE34" s="517"/>
      <c r="AF34" s="517"/>
      <c r="AG34" s="517"/>
    </row>
    <row r="35" spans="1:33" ht="15.95" customHeight="1">
      <c r="A35" s="20"/>
      <c r="B35" s="515">
        <v>10</v>
      </c>
      <c r="C35" s="539" t="str">
        <f>IF(作業員の選択!$C$20="","",VLOOKUP(作業員の選択!$C$20,基本データ!$A$11:$AN$50,2,FALSE))</f>
        <v>しらい　じゅうろう</v>
      </c>
      <c r="D35" s="540"/>
      <c r="E35" s="540"/>
      <c r="F35" s="540"/>
      <c r="G35" s="541"/>
      <c r="H35" s="528" t="str">
        <f>IF(作業員の選択!$C$20="","",VLOOKUP(作業員の選択!$C$20,基本データ!$A$11:$AN$50,35,FALSE))</f>
        <v>健康保険組合</v>
      </c>
      <c r="I35" s="528"/>
      <c r="J35" s="528"/>
      <c r="K35" s="528"/>
      <c r="L35" s="528"/>
      <c r="M35" s="528"/>
      <c r="N35" s="528"/>
      <c r="O35" s="528"/>
      <c r="P35" s="528" t="str">
        <f>IF(作業員の選択!$C$20="","",VLOOKUP(作業員の選択!$C$20,基本データ!$A$11:$AN$50,37,FALSE))</f>
        <v>受給者</v>
      </c>
      <c r="Q35" s="528"/>
      <c r="R35" s="528"/>
      <c r="S35" s="528"/>
      <c r="T35" s="528"/>
      <c r="U35" s="528"/>
      <c r="V35" s="528"/>
      <c r="W35" s="528"/>
      <c r="X35" s="528"/>
      <c r="Y35" s="528" t="str">
        <f>IF(作業員の選択!$C$20="","",VLOOKUP(作業員の選択!$C$20,基本データ!$A$11:$AN$50,39,FALSE))</f>
        <v>日雇保険</v>
      </c>
      <c r="Z35" s="528"/>
      <c r="AA35" s="528"/>
      <c r="AB35" s="528"/>
      <c r="AC35" s="528"/>
      <c r="AD35" s="528"/>
      <c r="AE35" s="528"/>
      <c r="AF35" s="528"/>
      <c r="AG35" s="528"/>
    </row>
    <row r="36" spans="1:33" ht="27.95" customHeight="1">
      <c r="A36" s="20"/>
      <c r="B36" s="538"/>
      <c r="C36" s="542" t="str">
        <f>IF(作業員の選択!$C$20="","",VLOOKUP(作業員の選択!$C$20,基本データ!$A$11:$AN$50,1,FALSE))</f>
        <v>白井　十郎</v>
      </c>
      <c r="D36" s="543"/>
      <c r="E36" s="543"/>
      <c r="F36" s="543"/>
      <c r="G36" s="544"/>
      <c r="H36" s="517">
        <f>IF(作業員の選択!$C$20="","",VLOOKUP(作業員の選択!$C$20,基本データ!$A$11:$AN$50,36,FALSE))</f>
        <v>10</v>
      </c>
      <c r="I36" s="517"/>
      <c r="J36" s="517"/>
      <c r="K36" s="517"/>
      <c r="L36" s="517"/>
      <c r="M36" s="517"/>
      <c r="N36" s="517"/>
      <c r="O36" s="517"/>
      <c r="P36" s="517" t="s">
        <v>399</v>
      </c>
      <c r="Q36" s="517"/>
      <c r="R36" s="517"/>
      <c r="S36" s="517"/>
      <c r="T36" s="517"/>
      <c r="U36" s="517"/>
      <c r="V36" s="517"/>
      <c r="W36" s="517"/>
      <c r="X36" s="517"/>
      <c r="Y36" s="517">
        <f>IF(作業員の選択!$C$20="","",VLOOKUP(作業員の選択!$C$20,基本データ!$A$11:$AN$50,40,FALSE))</f>
        <v>1010</v>
      </c>
      <c r="Z36" s="517"/>
      <c r="AA36" s="517"/>
      <c r="AB36" s="517"/>
      <c r="AC36" s="517"/>
      <c r="AD36" s="517"/>
      <c r="AE36" s="517"/>
      <c r="AF36" s="517"/>
      <c r="AG36" s="517"/>
    </row>
    <row r="37" spans="1:33">
      <c r="A37" s="18"/>
      <c r="B37" s="17"/>
      <c r="C37" s="17"/>
      <c r="D37" s="17"/>
      <c r="E37" s="17"/>
      <c r="F37" s="17"/>
      <c r="G37" s="17"/>
      <c r="H37" s="17"/>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spans="1:33" s="6" customFormat="1" ht="134.25" customHeight="1">
      <c r="A38" s="18"/>
      <c r="B38" s="547" t="s">
        <v>1</v>
      </c>
      <c r="C38" s="547"/>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8" t="s">
        <v>0</v>
      </c>
    </row>
    <row r="39" spans="1:33" ht="14.25" customHeight="1">
      <c r="A39" s="39"/>
      <c r="B39" s="508" t="s">
        <v>23</v>
      </c>
      <c r="C39" s="509"/>
      <c r="D39" s="509"/>
      <c r="E39" s="509"/>
      <c r="F39" s="510"/>
      <c r="G39" s="39"/>
      <c r="H39" s="39"/>
      <c r="I39" s="38"/>
      <c r="U39" s="34"/>
      <c r="V39" s="34"/>
      <c r="W39" s="34"/>
      <c r="X39" s="34"/>
      <c r="Y39" s="34"/>
      <c r="Z39" s="34"/>
      <c r="AA39" s="34"/>
      <c r="AB39" s="34"/>
      <c r="AC39" s="34"/>
      <c r="AD39" s="34"/>
      <c r="AE39" s="34"/>
      <c r="AF39" s="20"/>
      <c r="AG39" s="20"/>
    </row>
    <row r="40" spans="1:33" ht="13.5" customHeight="1">
      <c r="A40" s="39"/>
      <c r="B40" s="511"/>
      <c r="C40" s="512"/>
      <c r="D40" s="512"/>
      <c r="E40" s="512"/>
      <c r="F40" s="513"/>
      <c r="G40" s="39"/>
      <c r="H40" s="39"/>
      <c r="I40" s="38"/>
      <c r="T40" s="522" t="s">
        <v>22</v>
      </c>
      <c r="U40" s="523"/>
      <c r="V40" s="523"/>
      <c r="W40" s="524"/>
      <c r="X40" s="518"/>
      <c r="Y40" s="518"/>
      <c r="Z40" s="518"/>
      <c r="AA40" s="518"/>
      <c r="AB40" s="518"/>
      <c r="AC40" s="518"/>
      <c r="AD40" s="518"/>
      <c r="AE40" s="518"/>
      <c r="AF40" s="518"/>
      <c r="AG40" s="518"/>
    </row>
    <row r="41" spans="1:33" ht="13.5" customHeight="1">
      <c r="A41" s="20"/>
      <c r="G41" s="20"/>
      <c r="H41" s="20"/>
      <c r="I41" s="20"/>
      <c r="T41" s="525"/>
      <c r="U41" s="526"/>
      <c r="V41" s="526"/>
      <c r="W41" s="527"/>
      <c r="X41" s="518"/>
      <c r="Y41" s="518"/>
      <c r="Z41" s="518"/>
      <c r="AA41" s="518"/>
      <c r="AB41" s="518"/>
      <c r="AC41" s="518"/>
      <c r="AD41" s="518"/>
      <c r="AE41" s="518"/>
      <c r="AF41" s="518"/>
      <c r="AG41" s="518"/>
    </row>
    <row r="42" spans="1:33" ht="17.25" customHeight="1">
      <c r="A42" s="31"/>
      <c r="O42" s="34"/>
      <c r="P42" s="34"/>
      <c r="Q42" s="34"/>
      <c r="R42" s="34"/>
      <c r="S42" s="34"/>
      <c r="T42" s="34"/>
      <c r="U42" s="521" t="s">
        <v>21</v>
      </c>
      <c r="V42" s="521"/>
      <c r="W42" s="521"/>
      <c r="X42" s="521"/>
      <c r="Y42" s="552">
        <f>IF(作業員の選択!$G$20="","平成  年  月  日",作業員の選択!$G$20)</f>
        <v>44563</v>
      </c>
      <c r="Z42" s="552"/>
      <c r="AA42" s="552"/>
      <c r="AB42" s="552"/>
      <c r="AC42" s="552"/>
      <c r="AD42" s="552"/>
      <c r="AE42" s="552"/>
      <c r="AF42" s="552"/>
      <c r="AG42" s="552"/>
    </row>
    <row r="43" spans="1:33" ht="17.25" customHeight="1">
      <c r="A43" s="31"/>
      <c r="B43" s="31"/>
      <c r="C43" s="31"/>
      <c r="D43" s="31"/>
      <c r="E43" s="30"/>
      <c r="F43" s="30"/>
      <c r="G43" s="520" t="s">
        <v>20</v>
      </c>
      <c r="H43" s="520"/>
      <c r="I43" s="520"/>
      <c r="J43" s="520"/>
      <c r="K43" s="520"/>
      <c r="L43" s="520"/>
      <c r="M43" s="520"/>
      <c r="N43" s="520"/>
      <c r="O43" s="520"/>
      <c r="P43" s="520"/>
      <c r="Q43" s="520"/>
      <c r="R43" s="520"/>
      <c r="S43" s="520"/>
      <c r="T43" s="520"/>
      <c r="U43" s="520"/>
      <c r="V43" s="520"/>
      <c r="W43" s="34"/>
      <c r="X43" s="34"/>
      <c r="Y43" s="37"/>
      <c r="Z43" s="37"/>
      <c r="AA43" s="37"/>
      <c r="AB43" s="36"/>
      <c r="AC43" s="35"/>
      <c r="AD43" s="36"/>
      <c r="AE43" s="35"/>
      <c r="AF43" s="36"/>
      <c r="AG43" s="35"/>
    </row>
    <row r="44" spans="1:33" ht="17.25" customHeight="1">
      <c r="A44" s="31"/>
      <c r="B44" s="31"/>
      <c r="C44" s="31"/>
      <c r="D44" s="31"/>
      <c r="E44" s="30"/>
      <c r="F44" s="30"/>
      <c r="G44" s="520"/>
      <c r="H44" s="520"/>
      <c r="I44" s="520"/>
      <c r="J44" s="520"/>
      <c r="K44" s="520"/>
      <c r="L44" s="520"/>
      <c r="M44" s="520"/>
      <c r="N44" s="520"/>
      <c r="O44" s="520"/>
      <c r="P44" s="520"/>
      <c r="Q44" s="520"/>
      <c r="R44" s="520"/>
      <c r="S44" s="520"/>
      <c r="T44" s="520"/>
      <c r="U44" s="520"/>
      <c r="V44" s="520"/>
      <c r="W44" s="34"/>
      <c r="X44" s="34"/>
      <c r="Y44" s="31"/>
      <c r="Z44" s="31"/>
      <c r="AA44" s="31"/>
      <c r="AB44" s="20"/>
      <c r="AC44" s="20"/>
      <c r="AD44" s="20"/>
      <c r="AE44" s="20"/>
      <c r="AF44" s="20"/>
      <c r="AG44" s="20"/>
    </row>
    <row r="45" spans="1:33" ht="21" customHeight="1">
      <c r="A45" s="9"/>
      <c r="B45" s="9"/>
      <c r="C45" s="9"/>
      <c r="D45" s="14"/>
      <c r="E45" s="14"/>
      <c r="F45" s="14"/>
      <c r="G45" s="14"/>
      <c r="H45" s="14"/>
      <c r="I45" s="14"/>
      <c r="J45" s="33" t="s">
        <v>15</v>
      </c>
      <c r="K45" s="551">
        <f ca="1">IF(作業員の選択!G56="",TODAY(),作業員の選択!G56)</f>
        <v>44677</v>
      </c>
      <c r="L45" s="551"/>
      <c r="M45" s="551"/>
      <c r="N45" s="551"/>
      <c r="O45" s="551"/>
      <c r="P45" s="551"/>
      <c r="Q45" s="551"/>
      <c r="R45" s="519" t="s">
        <v>18</v>
      </c>
      <c r="S45" s="519"/>
      <c r="T45" s="519"/>
      <c r="U45" s="519"/>
      <c r="V45" s="32"/>
      <c r="W45" s="32"/>
      <c r="X45" s="31"/>
      <c r="Y45" s="31"/>
      <c r="Z45" s="31"/>
      <c r="AA45" s="31"/>
      <c r="AB45" s="20"/>
      <c r="AC45" s="20"/>
      <c r="AD45" s="20"/>
      <c r="AE45" s="20"/>
      <c r="AF45" s="20"/>
      <c r="AG45" s="20"/>
    </row>
    <row r="46" spans="1:33" ht="17.25">
      <c r="F46" s="30"/>
      <c r="G46" s="30"/>
      <c r="H46" s="30"/>
      <c r="I46" s="30"/>
      <c r="J46" s="30"/>
      <c r="K46" s="30"/>
      <c r="M46" s="20"/>
      <c r="N46" s="20"/>
      <c r="O46" s="20"/>
      <c r="P46" s="20"/>
      <c r="Q46" s="31"/>
      <c r="R46" s="32"/>
      <c r="S46" s="31"/>
      <c r="T46" s="32"/>
      <c r="U46" s="31"/>
      <c r="V46" s="32"/>
      <c r="W46" s="32"/>
      <c r="X46" s="31"/>
      <c r="Y46" s="31"/>
      <c r="Z46" s="31"/>
      <c r="AA46" s="31"/>
      <c r="AB46" s="20"/>
      <c r="AC46" s="20"/>
      <c r="AD46" s="20"/>
      <c r="AE46" s="20"/>
      <c r="AF46" s="20"/>
      <c r="AG46" s="20"/>
    </row>
    <row r="47" spans="1:33" ht="20.25" customHeight="1">
      <c r="A47" s="557" t="s">
        <v>17</v>
      </c>
      <c r="B47" s="557"/>
      <c r="C47" s="557"/>
      <c r="D47" s="568" t="str">
        <f>作業員の選択!$G$13</f>
        <v>越路中学校電気設備工事</v>
      </c>
      <c r="E47" s="568"/>
      <c r="F47" s="568"/>
      <c r="G47" s="568"/>
      <c r="H47" s="568"/>
      <c r="I47" s="568"/>
      <c r="J47" s="568"/>
      <c r="K47" s="20"/>
      <c r="L47" s="553" t="s">
        <v>16</v>
      </c>
      <c r="M47" s="554"/>
      <c r="N47" s="554"/>
      <c r="O47" s="555" t="str">
        <f>作業員の選択!$G$23</f>
        <v>大手ゼネコン株式会社</v>
      </c>
      <c r="P47" s="555"/>
      <c r="Q47" s="555"/>
      <c r="R47" s="555"/>
      <c r="S47" s="555"/>
      <c r="T47" s="555"/>
      <c r="U47" s="26"/>
      <c r="V47" s="29" t="s">
        <v>15</v>
      </c>
      <c r="W47" s="561" t="str">
        <f>作業員の選択!$E$26</f>
        <v>二</v>
      </c>
      <c r="X47" s="561"/>
      <c r="Y47" s="28" t="s">
        <v>14</v>
      </c>
      <c r="Z47" s="27" t="s">
        <v>13</v>
      </c>
      <c r="AA47" s="555" t="str">
        <f>作業員の選択!$G$26</f>
        <v>シライ電設株式会社</v>
      </c>
      <c r="AB47" s="555"/>
      <c r="AC47" s="555"/>
      <c r="AD47" s="555"/>
      <c r="AE47" s="555"/>
      <c r="AF47" s="555"/>
      <c r="AG47" s="26"/>
    </row>
    <row r="48" spans="1:33" ht="18" customHeight="1">
      <c r="A48" s="557" t="s">
        <v>12</v>
      </c>
      <c r="B48" s="557"/>
      <c r="C48" s="557"/>
      <c r="D48" s="568" t="str">
        <f>作業員の選択!$G$15</f>
        <v>白井　太郎</v>
      </c>
      <c r="E48" s="568"/>
      <c r="F48" s="568"/>
      <c r="G48" s="568"/>
      <c r="H48" s="568"/>
      <c r="I48" s="568"/>
      <c r="J48" s="50" t="s">
        <v>11</v>
      </c>
      <c r="K48" s="20"/>
      <c r="L48" s="554"/>
      <c r="M48" s="554"/>
      <c r="N48" s="554"/>
      <c r="O48" s="556"/>
      <c r="P48" s="556"/>
      <c r="Q48" s="556"/>
      <c r="R48" s="556"/>
      <c r="S48" s="556"/>
      <c r="T48" s="556"/>
      <c r="U48" s="25" t="s">
        <v>9</v>
      </c>
      <c r="V48" s="514" t="s">
        <v>10</v>
      </c>
      <c r="W48" s="514"/>
      <c r="X48" s="514"/>
      <c r="Y48" s="514"/>
      <c r="Z48" s="514"/>
      <c r="AA48" s="556"/>
      <c r="AB48" s="556"/>
      <c r="AC48" s="556"/>
      <c r="AD48" s="556"/>
      <c r="AE48" s="556"/>
      <c r="AF48" s="556"/>
      <c r="AG48" s="25" t="s">
        <v>9</v>
      </c>
    </row>
    <row r="49" spans="1:33" ht="13.5" customHeight="1">
      <c r="A49" s="20"/>
      <c r="B49" s="20"/>
      <c r="C49" s="20"/>
      <c r="D49" s="20"/>
      <c r="E49" s="20"/>
      <c r="F49" s="20"/>
      <c r="G49" s="20"/>
      <c r="H49" s="20"/>
      <c r="I49" s="20"/>
      <c r="J49" s="20"/>
      <c r="K49" s="24"/>
      <c r="L49" s="23"/>
      <c r="M49" s="22"/>
      <c r="N49" s="22"/>
      <c r="O49" s="22"/>
      <c r="P49" s="22"/>
      <c r="Q49" s="22"/>
      <c r="R49" s="22"/>
      <c r="S49" s="22"/>
      <c r="T49" s="22"/>
      <c r="U49" s="22"/>
      <c r="V49" s="22"/>
      <c r="W49" s="22"/>
      <c r="X49" s="22"/>
      <c r="Y49" s="22"/>
      <c r="Z49" s="22"/>
      <c r="AA49" s="22"/>
      <c r="AB49" s="22"/>
      <c r="AC49" s="22"/>
      <c r="AD49" s="22"/>
    </row>
    <row r="50" spans="1:33">
      <c r="A50" s="20"/>
      <c r="B50" s="20"/>
      <c r="C50" s="20"/>
      <c r="D50" s="20"/>
      <c r="E50" s="20"/>
      <c r="F50" s="20"/>
      <c r="G50" s="20"/>
      <c r="H50" s="20"/>
      <c r="I50" s="20"/>
      <c r="J50" s="20"/>
      <c r="K50" s="20"/>
      <c r="L50" s="20"/>
      <c r="M50" s="20"/>
      <c r="N50" s="20"/>
      <c r="O50" s="21"/>
      <c r="P50" s="21"/>
      <c r="Q50" s="21"/>
      <c r="R50" s="21"/>
      <c r="S50" s="21"/>
      <c r="T50" s="21"/>
      <c r="U50" s="21"/>
      <c r="V50" s="21"/>
      <c r="W50" s="21"/>
      <c r="X50" s="21"/>
      <c r="Y50" s="21"/>
      <c r="Z50" s="21"/>
      <c r="AA50" s="21"/>
      <c r="AB50" s="21"/>
      <c r="AC50" s="21"/>
      <c r="AD50" s="21"/>
      <c r="AE50" s="21"/>
      <c r="AF50" s="21"/>
      <c r="AG50" s="21"/>
    </row>
    <row r="51" spans="1:33" ht="15.95" customHeight="1">
      <c r="A51" s="20"/>
      <c r="B51" s="558" t="s">
        <v>8</v>
      </c>
      <c r="C51" s="570" t="s">
        <v>7</v>
      </c>
      <c r="D51" s="571"/>
      <c r="E51" s="571"/>
      <c r="F51" s="571"/>
      <c r="G51" s="572"/>
      <c r="H51" s="529" t="s">
        <v>6</v>
      </c>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1"/>
    </row>
    <row r="52" spans="1:33" ht="14.25" customHeight="1">
      <c r="A52" s="20"/>
      <c r="B52" s="559"/>
      <c r="C52" s="562" t="s">
        <v>5</v>
      </c>
      <c r="D52" s="563"/>
      <c r="E52" s="563"/>
      <c r="F52" s="563"/>
      <c r="G52" s="564"/>
      <c r="H52" s="532"/>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4"/>
    </row>
    <row r="53" spans="1:33" ht="14.1" customHeight="1">
      <c r="A53" s="20"/>
      <c r="B53" s="559"/>
      <c r="C53" s="565"/>
      <c r="D53" s="566"/>
      <c r="E53" s="566"/>
      <c r="F53" s="566"/>
      <c r="G53" s="567"/>
      <c r="H53" s="529" t="s">
        <v>4</v>
      </c>
      <c r="I53" s="530"/>
      <c r="J53" s="530"/>
      <c r="K53" s="530"/>
      <c r="L53" s="530"/>
      <c r="M53" s="530"/>
      <c r="N53" s="530"/>
      <c r="O53" s="531"/>
      <c r="P53" s="529" t="s">
        <v>3</v>
      </c>
      <c r="Q53" s="530"/>
      <c r="R53" s="530"/>
      <c r="S53" s="530"/>
      <c r="T53" s="530"/>
      <c r="U53" s="530"/>
      <c r="V53" s="530"/>
      <c r="W53" s="530"/>
      <c r="X53" s="531"/>
      <c r="Y53" s="529" t="s">
        <v>2</v>
      </c>
      <c r="Z53" s="530"/>
      <c r="AA53" s="530"/>
      <c r="AB53" s="530"/>
      <c r="AC53" s="530"/>
      <c r="AD53" s="530"/>
      <c r="AE53" s="530"/>
      <c r="AF53" s="530"/>
      <c r="AG53" s="531"/>
    </row>
    <row r="54" spans="1:33" ht="14.1" customHeight="1">
      <c r="A54" s="20"/>
      <c r="B54" s="560"/>
      <c r="C54" s="532"/>
      <c r="D54" s="533"/>
      <c r="E54" s="533"/>
      <c r="F54" s="533"/>
      <c r="G54" s="534"/>
      <c r="H54" s="532"/>
      <c r="I54" s="533"/>
      <c r="J54" s="533"/>
      <c r="K54" s="533"/>
      <c r="L54" s="533"/>
      <c r="M54" s="533"/>
      <c r="N54" s="533"/>
      <c r="O54" s="534"/>
      <c r="P54" s="532"/>
      <c r="Q54" s="533"/>
      <c r="R54" s="533"/>
      <c r="S54" s="533"/>
      <c r="T54" s="533"/>
      <c r="U54" s="533"/>
      <c r="V54" s="533"/>
      <c r="W54" s="533"/>
      <c r="X54" s="534"/>
      <c r="Y54" s="532"/>
      <c r="Z54" s="533"/>
      <c r="AA54" s="533"/>
      <c r="AB54" s="533"/>
      <c r="AC54" s="533"/>
      <c r="AD54" s="533"/>
      <c r="AE54" s="533"/>
      <c r="AF54" s="533"/>
      <c r="AG54" s="534"/>
    </row>
    <row r="55" spans="1:33" ht="15.95" customHeight="1">
      <c r="A55" s="20"/>
      <c r="B55" s="515">
        <v>11</v>
      </c>
      <c r="C55" s="539" t="str">
        <f>IF(作業員の選択!$C$21="","",VLOOKUP(作業員の選択!$C$21,基本データ!$A$11:$AN$50,2,FALSE))</f>
        <v>あおやぎ　いちろう</v>
      </c>
      <c r="D55" s="540"/>
      <c r="E55" s="540"/>
      <c r="F55" s="540"/>
      <c r="G55" s="540"/>
      <c r="H55" s="546" t="str">
        <f>IF(作業員の選択!$C$21="","",VLOOKUP(作業員の選択!$C$21,基本データ!$A$11:$AN$50,35,FALSE))</f>
        <v>協会けんぽ</v>
      </c>
      <c r="I55" s="546"/>
      <c r="J55" s="546"/>
      <c r="K55" s="546"/>
      <c r="L55" s="546"/>
      <c r="M55" s="546"/>
      <c r="N55" s="546"/>
      <c r="O55" s="546"/>
      <c r="P55" s="528" t="str">
        <f>IF(作業員の選択!$C$21="","",VLOOKUP(作業員の選択!$C$21,基本データ!$A$11:$AN$50,37,FALSE))</f>
        <v>国民年金</v>
      </c>
      <c r="Q55" s="528"/>
      <c r="R55" s="528"/>
      <c r="S55" s="528"/>
      <c r="T55" s="528"/>
      <c r="U55" s="528"/>
      <c r="V55" s="528"/>
      <c r="W55" s="528"/>
      <c r="X55" s="528"/>
      <c r="Y55" s="528" t="str">
        <f>IF(作業員の選択!$C$21="","",VLOOKUP(作業員の選択!$C$21,基本データ!$A$11:$AN$50,39,FALSE))</f>
        <v>適用除外</v>
      </c>
      <c r="Z55" s="528"/>
      <c r="AA55" s="528"/>
      <c r="AB55" s="528"/>
      <c r="AC55" s="528"/>
      <c r="AD55" s="528"/>
      <c r="AE55" s="528"/>
      <c r="AF55" s="528"/>
      <c r="AG55" s="528"/>
    </row>
    <row r="56" spans="1:33" ht="27.95" customHeight="1">
      <c r="A56" s="20"/>
      <c r="B56" s="516"/>
      <c r="C56" s="535" t="str">
        <f>IF(作業員の選択!$C$21="","",VLOOKUP(作業員の選択!$C$21,基本データ!$A$11:$AN$50,1,FALSE))</f>
        <v>青柳　一郎</v>
      </c>
      <c r="D56" s="536"/>
      <c r="E56" s="536"/>
      <c r="F56" s="536"/>
      <c r="G56" s="537"/>
      <c r="H56" s="517">
        <f>IF(作業員の選択!$C$21="","",VLOOKUP(作業員の選択!$C$21,基本データ!$A$11:$AN$50,36,FALSE))</f>
        <v>11</v>
      </c>
      <c r="I56" s="517"/>
      <c r="J56" s="517"/>
      <c r="K56" s="517"/>
      <c r="L56" s="517"/>
      <c r="M56" s="517"/>
      <c r="N56" s="517"/>
      <c r="O56" s="517"/>
      <c r="P56" s="517" t="s">
        <v>399</v>
      </c>
      <c r="Q56" s="517"/>
      <c r="R56" s="517"/>
      <c r="S56" s="517"/>
      <c r="T56" s="517"/>
      <c r="U56" s="517"/>
      <c r="V56" s="517"/>
      <c r="W56" s="517"/>
      <c r="X56" s="517"/>
      <c r="Y56" s="517">
        <f>IF(作業員の選択!$C$21="","",VLOOKUP(作業員の選択!$C$21,基本データ!$A$11:$AN$50,40,FALSE))</f>
        <v>1011</v>
      </c>
      <c r="Z56" s="517"/>
      <c r="AA56" s="517"/>
      <c r="AB56" s="517"/>
      <c r="AC56" s="517"/>
      <c r="AD56" s="517"/>
      <c r="AE56" s="517"/>
      <c r="AF56" s="517"/>
      <c r="AG56" s="517"/>
    </row>
    <row r="57" spans="1:33" ht="15.95" customHeight="1">
      <c r="A57" s="20"/>
      <c r="B57" s="515">
        <v>12</v>
      </c>
      <c r="C57" s="573" t="str">
        <f>IF(作業員の選択!$C$22="","",VLOOKUP(作業員の選択!$C$22,基本データ!$A$11:$AN$50,2,FALSE))</f>
        <v>あおやぎ　じろう</v>
      </c>
      <c r="D57" s="574"/>
      <c r="E57" s="574"/>
      <c r="F57" s="574"/>
      <c r="G57" s="575"/>
      <c r="H57" s="573" t="str">
        <f>IF(作業員の選択!$C$22="","",VLOOKUP(作業員の選択!$C$22,基本データ!$A$11:$AN$50,35,FALSE))</f>
        <v>協会けんぽ</v>
      </c>
      <c r="I57" s="574"/>
      <c r="J57" s="574"/>
      <c r="K57" s="574"/>
      <c r="L57" s="574"/>
      <c r="M57" s="574"/>
      <c r="N57" s="574"/>
      <c r="O57" s="575"/>
      <c r="P57" s="573" t="str">
        <f>IF(作業員の選択!$C$22="","",VLOOKUP(作業員の選択!$C$22,基本データ!$A$11:$AN$50,37,FALSE))</f>
        <v>国民年金</v>
      </c>
      <c r="Q57" s="574"/>
      <c r="R57" s="574"/>
      <c r="S57" s="574"/>
      <c r="T57" s="574"/>
      <c r="U57" s="574"/>
      <c r="V57" s="574"/>
      <c r="W57" s="574"/>
      <c r="X57" s="575"/>
      <c r="Y57" s="528">
        <f>IF(作業員の選択!$C$22="","",VLOOKUP(作業員の選択!$C$22,基本データ!$A$11:$AN$50,39,FALSE))</f>
        <v>0</v>
      </c>
      <c r="Z57" s="528"/>
      <c r="AA57" s="528"/>
      <c r="AB57" s="528"/>
      <c r="AC57" s="528"/>
      <c r="AD57" s="528"/>
      <c r="AE57" s="528"/>
      <c r="AF57" s="528"/>
      <c r="AG57" s="528"/>
    </row>
    <row r="58" spans="1:33" ht="27.95" customHeight="1">
      <c r="A58" s="20"/>
      <c r="B58" s="516"/>
      <c r="C58" s="542" t="str">
        <f>IF(作業員の選択!$C$22="","",VLOOKUP(作業員の選択!$C$22,基本データ!$A$11:$AN$50,1,FALSE))</f>
        <v>青柳　次郎</v>
      </c>
      <c r="D58" s="543"/>
      <c r="E58" s="543"/>
      <c r="F58" s="543"/>
      <c r="G58" s="544"/>
      <c r="H58" s="548">
        <f>IF(作業員の選択!$C$22="","",VLOOKUP(作業員の選択!$C$22,基本データ!$A$11:$AN$50,36,FALSE))</f>
        <v>12</v>
      </c>
      <c r="I58" s="549"/>
      <c r="J58" s="549"/>
      <c r="K58" s="549"/>
      <c r="L58" s="549"/>
      <c r="M58" s="549"/>
      <c r="N58" s="549"/>
      <c r="O58" s="550"/>
      <c r="P58" s="548" t="s">
        <v>399</v>
      </c>
      <c r="Q58" s="549"/>
      <c r="R58" s="549"/>
      <c r="S58" s="549"/>
      <c r="T58" s="549"/>
      <c r="U58" s="549"/>
      <c r="V58" s="549"/>
      <c r="W58" s="549"/>
      <c r="X58" s="550"/>
      <c r="Y58" s="517">
        <f>IF(作業員の選択!$C$22="","",VLOOKUP(作業員の選択!$C$22,基本データ!$A$11:$AN$50,40,FALSE))</f>
        <v>1012</v>
      </c>
      <c r="Z58" s="517"/>
      <c r="AA58" s="517"/>
      <c r="AB58" s="517"/>
      <c r="AC58" s="517"/>
      <c r="AD58" s="517"/>
      <c r="AE58" s="517"/>
      <c r="AF58" s="517"/>
      <c r="AG58" s="517"/>
    </row>
    <row r="59" spans="1:33" ht="15.95" customHeight="1">
      <c r="A59" s="20"/>
      <c r="B59" s="515">
        <v>13</v>
      </c>
      <c r="C59" s="573" t="str">
        <f>IF(作業員の選択!$C$23="","",VLOOKUP(作業員の選択!$C$23,基本データ!$A$11:$AN$50,2,FALSE))</f>
        <v>あおやぎ　さぶろう</v>
      </c>
      <c r="D59" s="574"/>
      <c r="E59" s="574"/>
      <c r="F59" s="574"/>
      <c r="G59" s="575"/>
      <c r="H59" s="573" t="str">
        <f>IF(作業員の選択!$C$23="","",VLOOKUP(作業員の選択!$C$23,基本データ!$A$11:$AN$50,35,FALSE))</f>
        <v>協会けんぽ</v>
      </c>
      <c r="I59" s="574"/>
      <c r="J59" s="574"/>
      <c r="K59" s="574"/>
      <c r="L59" s="574"/>
      <c r="M59" s="574"/>
      <c r="N59" s="574"/>
      <c r="O59" s="575"/>
      <c r="P59" s="573" t="str">
        <f>IF(作業員の選択!$C$23="","",VLOOKUP(作業員の選択!$C$23,基本データ!$A$11:$AN$50,37,FALSE))</f>
        <v>国民年金</v>
      </c>
      <c r="Q59" s="574"/>
      <c r="R59" s="574"/>
      <c r="S59" s="574"/>
      <c r="T59" s="574"/>
      <c r="U59" s="574"/>
      <c r="V59" s="574"/>
      <c r="W59" s="574"/>
      <c r="X59" s="575"/>
      <c r="Y59" s="528">
        <f>IF(作業員の選択!$C$23="","",VLOOKUP(作業員の選択!$C$23,基本データ!$A$11:$AN$50,39,FALSE))</f>
        <v>0</v>
      </c>
      <c r="Z59" s="528"/>
      <c r="AA59" s="528"/>
      <c r="AB59" s="528"/>
      <c r="AC59" s="528"/>
      <c r="AD59" s="528"/>
      <c r="AE59" s="528"/>
      <c r="AF59" s="528"/>
      <c r="AG59" s="528"/>
    </row>
    <row r="60" spans="1:33" ht="27.95" customHeight="1">
      <c r="A60" s="20"/>
      <c r="B60" s="516"/>
      <c r="C60" s="542" t="str">
        <f>IF(作業員の選択!$C$23="","",VLOOKUP(作業員の選択!$C$23,基本データ!$A$11:$AN$50,1,FALSE))</f>
        <v>青柳　三郎</v>
      </c>
      <c r="D60" s="543"/>
      <c r="E60" s="543"/>
      <c r="F60" s="543"/>
      <c r="G60" s="544"/>
      <c r="H60" s="548">
        <f>IF(作業員の選択!$C$23="","",VLOOKUP(作業員の選択!$C$23,基本データ!$A$11:$AN$50,36,FALSE))</f>
        <v>13</v>
      </c>
      <c r="I60" s="549"/>
      <c r="J60" s="549"/>
      <c r="K60" s="549"/>
      <c r="L60" s="549"/>
      <c r="M60" s="549"/>
      <c r="N60" s="549"/>
      <c r="O60" s="550"/>
      <c r="P60" s="548" t="s">
        <v>399</v>
      </c>
      <c r="Q60" s="549"/>
      <c r="R60" s="549"/>
      <c r="S60" s="549"/>
      <c r="T60" s="549"/>
      <c r="U60" s="549"/>
      <c r="V60" s="549"/>
      <c r="W60" s="549"/>
      <c r="X60" s="550"/>
      <c r="Y60" s="517">
        <f>IF(作業員の選択!$C$23="","",VLOOKUP(作業員の選択!$C$23,基本データ!$A$11:$AN$50,40,FALSE))</f>
        <v>1013</v>
      </c>
      <c r="Z60" s="517"/>
      <c r="AA60" s="517"/>
      <c r="AB60" s="517"/>
      <c r="AC60" s="517"/>
      <c r="AD60" s="517"/>
      <c r="AE60" s="517"/>
      <c r="AF60" s="517"/>
      <c r="AG60" s="517"/>
    </row>
    <row r="61" spans="1:33" ht="15.95" customHeight="1">
      <c r="A61" s="20"/>
      <c r="B61" s="515">
        <v>14</v>
      </c>
      <c r="C61" s="573" t="str">
        <f>IF(作業員の選択!$C$24="","",VLOOKUP(作業員の選択!$C$24,基本データ!$A$11:$AN$50,2,FALSE))</f>
        <v>あおやぎ　しろう</v>
      </c>
      <c r="D61" s="574"/>
      <c r="E61" s="574"/>
      <c r="F61" s="574"/>
      <c r="G61" s="575"/>
      <c r="H61" s="573" t="str">
        <f>IF(作業員の選択!$C$24="","",VLOOKUP(作業員の選択!$C$24,基本データ!$A$11:$AN$50,35,FALSE))</f>
        <v>協会けんぽ</v>
      </c>
      <c r="I61" s="574"/>
      <c r="J61" s="574"/>
      <c r="K61" s="574"/>
      <c r="L61" s="574"/>
      <c r="M61" s="574"/>
      <c r="N61" s="574"/>
      <c r="O61" s="575"/>
      <c r="P61" s="573" t="str">
        <f>IF(作業員の選択!$C$24="","",VLOOKUP(作業員の選択!$C$24,基本データ!$A$11:$AN$50,37,FALSE))</f>
        <v>国民年金</v>
      </c>
      <c r="Q61" s="574"/>
      <c r="R61" s="574"/>
      <c r="S61" s="574"/>
      <c r="T61" s="574"/>
      <c r="U61" s="574"/>
      <c r="V61" s="574"/>
      <c r="W61" s="574"/>
      <c r="X61" s="575"/>
      <c r="Y61" s="528">
        <f>IF(作業員の選択!$C$24="","",VLOOKUP(作業員の選択!$C$24,基本データ!$A$11:$AN$50,39,FALSE))</f>
        <v>0</v>
      </c>
      <c r="Z61" s="528"/>
      <c r="AA61" s="528"/>
      <c r="AB61" s="528"/>
      <c r="AC61" s="528"/>
      <c r="AD61" s="528"/>
      <c r="AE61" s="528"/>
      <c r="AF61" s="528"/>
      <c r="AG61" s="528"/>
    </row>
    <row r="62" spans="1:33" ht="27.95" customHeight="1">
      <c r="A62" s="20"/>
      <c r="B62" s="516"/>
      <c r="C62" s="542" t="str">
        <f>IF(作業員の選択!$C$24="","",VLOOKUP(作業員の選択!$C$24,基本データ!$A$11:$AN$50,1,FALSE))</f>
        <v>青柳　四郎</v>
      </c>
      <c r="D62" s="543"/>
      <c r="E62" s="543"/>
      <c r="F62" s="543"/>
      <c r="G62" s="544"/>
      <c r="H62" s="548">
        <f>IF(作業員の選択!$C$24="","",VLOOKUP(作業員の選択!$C$24,基本データ!$A$11:$AN$50,36,FALSE))</f>
        <v>14</v>
      </c>
      <c r="I62" s="549"/>
      <c r="J62" s="549"/>
      <c r="K62" s="549"/>
      <c r="L62" s="549"/>
      <c r="M62" s="549"/>
      <c r="N62" s="549"/>
      <c r="O62" s="550"/>
      <c r="P62" s="548" t="s">
        <v>399</v>
      </c>
      <c r="Q62" s="549"/>
      <c r="R62" s="549"/>
      <c r="S62" s="549"/>
      <c r="T62" s="549"/>
      <c r="U62" s="549"/>
      <c r="V62" s="549"/>
      <c r="W62" s="549"/>
      <c r="X62" s="550"/>
      <c r="Y62" s="517">
        <f>IF(作業員の選択!$C$24="","",VLOOKUP(作業員の選択!$C$24,基本データ!$A$11:$AN$50,40,FALSE))</f>
        <v>1014</v>
      </c>
      <c r="Z62" s="517"/>
      <c r="AA62" s="517"/>
      <c r="AB62" s="517"/>
      <c r="AC62" s="517"/>
      <c r="AD62" s="517"/>
      <c r="AE62" s="517"/>
      <c r="AF62" s="517"/>
      <c r="AG62" s="517"/>
    </row>
    <row r="63" spans="1:33" ht="15.95" customHeight="1">
      <c r="A63" s="20"/>
      <c r="B63" s="515">
        <v>15</v>
      </c>
      <c r="C63" s="573" t="str">
        <f>IF(作業員の選択!$C$25="","",VLOOKUP(作業員の選択!$C$25,基本データ!$A$11:$AN$50,2,FALSE))</f>
        <v>あおやぎ　ごろう</v>
      </c>
      <c r="D63" s="574"/>
      <c r="E63" s="574"/>
      <c r="F63" s="574"/>
      <c r="G63" s="575"/>
      <c r="H63" s="573" t="str">
        <f>IF(作業員の選択!$C$25="","",VLOOKUP(作業員の選択!$C$25,基本データ!$A$11:$AN$50,35,FALSE))</f>
        <v>協会けんぽ</v>
      </c>
      <c r="I63" s="574"/>
      <c r="J63" s="574"/>
      <c r="K63" s="574"/>
      <c r="L63" s="574"/>
      <c r="M63" s="574"/>
      <c r="N63" s="574"/>
      <c r="O63" s="575"/>
      <c r="P63" s="573" t="str">
        <f>IF(作業員の選択!$C$25="","",VLOOKUP(作業員の選択!$C$25,基本データ!$A$11:$AN$50,37,FALSE))</f>
        <v>国民年金</v>
      </c>
      <c r="Q63" s="574"/>
      <c r="R63" s="574"/>
      <c r="S63" s="574"/>
      <c r="T63" s="574"/>
      <c r="U63" s="574"/>
      <c r="V63" s="574"/>
      <c r="W63" s="574"/>
      <c r="X63" s="575"/>
      <c r="Y63" s="528">
        <f>IF(作業員の選択!$C$25="","",VLOOKUP(作業員の選択!$C$25,基本データ!$A$11:$AN$50,39,FALSE))</f>
        <v>0</v>
      </c>
      <c r="Z63" s="528"/>
      <c r="AA63" s="528"/>
      <c r="AB63" s="528"/>
      <c r="AC63" s="528"/>
      <c r="AD63" s="528"/>
      <c r="AE63" s="528"/>
      <c r="AF63" s="528"/>
      <c r="AG63" s="528"/>
    </row>
    <row r="64" spans="1:33" ht="27.95" customHeight="1">
      <c r="A64" s="20"/>
      <c r="B64" s="516"/>
      <c r="C64" s="542" t="str">
        <f>IF(作業員の選択!$C$25="","",VLOOKUP(作業員の選択!$C$25,基本データ!$A$11:$AN$50,1,FALSE))</f>
        <v>青柳　五郎</v>
      </c>
      <c r="D64" s="543"/>
      <c r="E64" s="543"/>
      <c r="F64" s="543"/>
      <c r="G64" s="544"/>
      <c r="H64" s="548">
        <f>IF(作業員の選択!$C$25="","",VLOOKUP(作業員の選択!$C$25,基本データ!$A$11:$AN$50,36,FALSE))</f>
        <v>15</v>
      </c>
      <c r="I64" s="549"/>
      <c r="J64" s="549"/>
      <c r="K64" s="549"/>
      <c r="L64" s="549"/>
      <c r="M64" s="549"/>
      <c r="N64" s="549"/>
      <c r="O64" s="550"/>
      <c r="P64" s="548" t="s">
        <v>399</v>
      </c>
      <c r="Q64" s="549"/>
      <c r="R64" s="549"/>
      <c r="S64" s="549"/>
      <c r="T64" s="549"/>
      <c r="U64" s="549"/>
      <c r="V64" s="549"/>
      <c r="W64" s="549"/>
      <c r="X64" s="550"/>
      <c r="Y64" s="517">
        <f>IF(作業員の選択!$C$25="","",VLOOKUP(作業員の選択!$C$25,基本データ!$A$11:$AN$50,40,FALSE))</f>
        <v>1015</v>
      </c>
      <c r="Z64" s="517"/>
      <c r="AA64" s="517"/>
      <c r="AB64" s="517"/>
      <c r="AC64" s="517"/>
      <c r="AD64" s="517"/>
      <c r="AE64" s="517"/>
      <c r="AF64" s="517"/>
      <c r="AG64" s="517"/>
    </row>
    <row r="65" spans="1:33" ht="15.95" customHeight="1">
      <c r="A65" s="20"/>
      <c r="B65" s="515">
        <v>16</v>
      </c>
      <c r="C65" s="573" t="str">
        <f>IF(作業員の選択!$C$26="","",VLOOKUP(作業員の選択!$C$26,基本データ!$A$11:$AN$50,2,FALSE))</f>
        <v>あおやぎ　ろくろう</v>
      </c>
      <c r="D65" s="574"/>
      <c r="E65" s="574"/>
      <c r="F65" s="574"/>
      <c r="G65" s="575"/>
      <c r="H65" s="573" t="str">
        <f>IF(作業員の選択!$C$26="","",VLOOKUP(作業員の選択!$C$26,基本データ!$A$11:$AN$50,35,FALSE))</f>
        <v>協会けんぽ</v>
      </c>
      <c r="I65" s="574"/>
      <c r="J65" s="574"/>
      <c r="K65" s="574"/>
      <c r="L65" s="574"/>
      <c r="M65" s="574"/>
      <c r="N65" s="574"/>
      <c r="O65" s="575"/>
      <c r="P65" s="573" t="str">
        <f>IF(作業員の選択!$C$26="","",VLOOKUP(作業員の選択!$C$26,基本データ!$A$11:$AN$50,37,FALSE))</f>
        <v>国民年金</v>
      </c>
      <c r="Q65" s="574"/>
      <c r="R65" s="574"/>
      <c r="S65" s="574"/>
      <c r="T65" s="574"/>
      <c r="U65" s="574"/>
      <c r="V65" s="574"/>
      <c r="W65" s="574"/>
      <c r="X65" s="575"/>
      <c r="Y65" s="528">
        <f>IF(作業員の選択!$C$26="","",VLOOKUP(作業員の選択!$C$26,基本データ!$A$11:$AN$50,39,FALSE))</f>
        <v>0</v>
      </c>
      <c r="Z65" s="528"/>
      <c r="AA65" s="528"/>
      <c r="AB65" s="528"/>
      <c r="AC65" s="528"/>
      <c r="AD65" s="528"/>
      <c r="AE65" s="528"/>
      <c r="AF65" s="528"/>
      <c r="AG65" s="528"/>
    </row>
    <row r="66" spans="1:33" ht="27.95" customHeight="1">
      <c r="A66" s="20"/>
      <c r="B66" s="516"/>
      <c r="C66" s="542" t="str">
        <f>IF(作業員の選択!$C$26="","",VLOOKUP(作業員の選択!$C$26,基本データ!$A$11:$AN$50,1,FALSE))</f>
        <v>青柳　六郎</v>
      </c>
      <c r="D66" s="543"/>
      <c r="E66" s="543"/>
      <c r="F66" s="543"/>
      <c r="G66" s="544"/>
      <c r="H66" s="548">
        <f>IF(作業員の選択!$C$26="","",VLOOKUP(作業員の選択!$C$26,基本データ!$A$11:$AN$50,36,FALSE))</f>
        <v>16</v>
      </c>
      <c r="I66" s="549"/>
      <c r="J66" s="549"/>
      <c r="K66" s="549"/>
      <c r="L66" s="549"/>
      <c r="M66" s="549"/>
      <c r="N66" s="549"/>
      <c r="O66" s="550"/>
      <c r="P66" s="548" t="s">
        <v>399</v>
      </c>
      <c r="Q66" s="549"/>
      <c r="R66" s="549"/>
      <c r="S66" s="549"/>
      <c r="T66" s="549"/>
      <c r="U66" s="549"/>
      <c r="V66" s="549"/>
      <c r="W66" s="549"/>
      <c r="X66" s="550"/>
      <c r="Y66" s="517">
        <f>IF(作業員の選択!$C$26="","",VLOOKUP(作業員の選択!$C$26,基本データ!$A$11:$AN$50,40,FALSE))</f>
        <v>1016</v>
      </c>
      <c r="Z66" s="517"/>
      <c r="AA66" s="517"/>
      <c r="AB66" s="517"/>
      <c r="AC66" s="517"/>
      <c r="AD66" s="517"/>
      <c r="AE66" s="517"/>
      <c r="AF66" s="517"/>
      <c r="AG66" s="517"/>
    </row>
    <row r="67" spans="1:33" ht="15.95" customHeight="1">
      <c r="A67" s="20"/>
      <c r="B67" s="515">
        <v>17</v>
      </c>
      <c r="C67" s="573" t="str">
        <f>IF(作業員の選択!$C$27="","",VLOOKUP(作業員の選択!$C$27,基本データ!$A$11:$AN$50,2,FALSE))</f>
        <v>あおやぎ　しちろう</v>
      </c>
      <c r="D67" s="574"/>
      <c r="E67" s="574"/>
      <c r="F67" s="574"/>
      <c r="G67" s="575"/>
      <c r="H67" s="573" t="str">
        <f>IF(作業員の選択!$C$27="","",VLOOKUP(作業員の選択!$C$27,基本データ!$A$11:$AN$50,35,FALSE))</f>
        <v>協会けんぽ</v>
      </c>
      <c r="I67" s="574"/>
      <c r="J67" s="574"/>
      <c r="K67" s="574"/>
      <c r="L67" s="574"/>
      <c r="M67" s="574"/>
      <c r="N67" s="574"/>
      <c r="O67" s="575"/>
      <c r="P67" s="573" t="str">
        <f>IF(作業員の選択!$C$27="","",VLOOKUP(作業員の選択!$C$27,基本データ!$A$11:$AN$50,37,FALSE))</f>
        <v>国民年金</v>
      </c>
      <c r="Q67" s="574"/>
      <c r="R67" s="574"/>
      <c r="S67" s="574"/>
      <c r="T67" s="574"/>
      <c r="U67" s="574"/>
      <c r="V67" s="574"/>
      <c r="W67" s="574"/>
      <c r="X67" s="575"/>
      <c r="Y67" s="528">
        <f>IF(作業員の選択!$C$27="","",VLOOKUP(作業員の選択!$C$27,基本データ!$A$11:$AN$50,39,FALSE))</f>
        <v>0</v>
      </c>
      <c r="Z67" s="528"/>
      <c r="AA67" s="528"/>
      <c r="AB67" s="528"/>
      <c r="AC67" s="528"/>
      <c r="AD67" s="528"/>
      <c r="AE67" s="528"/>
      <c r="AF67" s="528"/>
      <c r="AG67" s="528"/>
    </row>
    <row r="68" spans="1:33" ht="27.95" customHeight="1">
      <c r="A68" s="20"/>
      <c r="B68" s="516"/>
      <c r="C68" s="542" t="str">
        <f>IF(作業員の選択!$C$27="","",VLOOKUP(作業員の選択!$C$27,基本データ!$A$11:$AN$50,1,FALSE))</f>
        <v>青柳　七郎</v>
      </c>
      <c r="D68" s="543"/>
      <c r="E68" s="543"/>
      <c r="F68" s="543"/>
      <c r="G68" s="544"/>
      <c r="H68" s="548">
        <f>IF(作業員の選択!$C$27="","",VLOOKUP(作業員の選択!$C$27,基本データ!$A$11:$AN$50,36,FALSE))</f>
        <v>17</v>
      </c>
      <c r="I68" s="549"/>
      <c r="J68" s="549"/>
      <c r="K68" s="549"/>
      <c r="L68" s="549"/>
      <c r="M68" s="549"/>
      <c r="N68" s="549"/>
      <c r="O68" s="550"/>
      <c r="P68" s="548" t="s">
        <v>399</v>
      </c>
      <c r="Q68" s="549"/>
      <c r="R68" s="549"/>
      <c r="S68" s="549"/>
      <c r="T68" s="549"/>
      <c r="U68" s="549"/>
      <c r="V68" s="549"/>
      <c r="W68" s="549"/>
      <c r="X68" s="550"/>
      <c r="Y68" s="517">
        <f>IF(作業員の選択!$C$27="","",VLOOKUP(作業員の選択!$C$27,基本データ!$A$11:$AN$50,40,FALSE))</f>
        <v>1017</v>
      </c>
      <c r="Z68" s="517"/>
      <c r="AA68" s="517"/>
      <c r="AB68" s="517"/>
      <c r="AC68" s="517"/>
      <c r="AD68" s="517"/>
      <c r="AE68" s="517"/>
      <c r="AF68" s="517"/>
      <c r="AG68" s="517"/>
    </row>
    <row r="69" spans="1:33" ht="15.95" customHeight="1">
      <c r="A69" s="20"/>
      <c r="B69" s="515">
        <v>18</v>
      </c>
      <c r="C69" s="573" t="str">
        <f>IF(作業員の選択!$C$28="","",VLOOKUP(作業員の選択!$C$28,基本データ!$A$11:$AN$50,2,FALSE))</f>
        <v>あおやぎ　はちろう</v>
      </c>
      <c r="D69" s="574"/>
      <c r="E69" s="574"/>
      <c r="F69" s="574"/>
      <c r="G69" s="575"/>
      <c r="H69" s="573" t="str">
        <f>IF(作業員の選択!$C$28="","",VLOOKUP(作業員の選択!$C$28,基本データ!$A$11:$AN$50,35,FALSE))</f>
        <v>協会けんぽ</v>
      </c>
      <c r="I69" s="574"/>
      <c r="J69" s="574"/>
      <c r="K69" s="574"/>
      <c r="L69" s="574"/>
      <c r="M69" s="574"/>
      <c r="N69" s="574"/>
      <c r="O69" s="575"/>
      <c r="P69" s="573" t="str">
        <f>IF(作業員の選択!$C$28="","",VLOOKUP(作業員の選択!$C$28,基本データ!$A$11:$AN$50,37,FALSE))</f>
        <v>国民年金</v>
      </c>
      <c r="Q69" s="574"/>
      <c r="R69" s="574"/>
      <c r="S69" s="574"/>
      <c r="T69" s="574"/>
      <c r="U69" s="574"/>
      <c r="V69" s="574"/>
      <c r="W69" s="574"/>
      <c r="X69" s="575"/>
      <c r="Y69" s="528">
        <f>IF(作業員の選択!$C$28="","",VLOOKUP(作業員の選択!$C$28,基本データ!$A$11:$AN$50,39,FALSE))</f>
        <v>0</v>
      </c>
      <c r="Z69" s="528"/>
      <c r="AA69" s="528"/>
      <c r="AB69" s="528"/>
      <c r="AC69" s="528"/>
      <c r="AD69" s="528"/>
      <c r="AE69" s="528"/>
      <c r="AF69" s="528"/>
      <c r="AG69" s="528"/>
    </row>
    <row r="70" spans="1:33" ht="27.95" customHeight="1">
      <c r="A70" s="20"/>
      <c r="B70" s="516"/>
      <c r="C70" s="542" t="str">
        <f>IF(作業員の選択!$C$28="","",VLOOKUP(作業員の選択!$C$28,基本データ!$A$11:$AN$50,1,FALSE))</f>
        <v>青柳　八郎</v>
      </c>
      <c r="D70" s="543"/>
      <c r="E70" s="543"/>
      <c r="F70" s="543"/>
      <c r="G70" s="544"/>
      <c r="H70" s="548">
        <f>IF(作業員の選択!$C$28="","",VLOOKUP(作業員の選択!$C$28,基本データ!$A$11:$AN$50,36,FALSE))</f>
        <v>18</v>
      </c>
      <c r="I70" s="549"/>
      <c r="J70" s="549"/>
      <c r="K70" s="549"/>
      <c r="L70" s="549"/>
      <c r="M70" s="549"/>
      <c r="N70" s="549"/>
      <c r="O70" s="550"/>
      <c r="P70" s="548" t="s">
        <v>399</v>
      </c>
      <c r="Q70" s="549"/>
      <c r="R70" s="549"/>
      <c r="S70" s="549"/>
      <c r="T70" s="549"/>
      <c r="U70" s="549"/>
      <c r="V70" s="549"/>
      <c r="W70" s="549"/>
      <c r="X70" s="550"/>
      <c r="Y70" s="517">
        <f>IF(作業員の選択!$C$28="","",VLOOKUP(作業員の選択!$C$28,基本データ!$A$11:$AN$50,40,FALSE))</f>
        <v>1018</v>
      </c>
      <c r="Z70" s="517"/>
      <c r="AA70" s="517"/>
      <c r="AB70" s="517"/>
      <c r="AC70" s="517"/>
      <c r="AD70" s="517"/>
      <c r="AE70" s="517"/>
      <c r="AF70" s="517"/>
      <c r="AG70" s="517"/>
    </row>
    <row r="71" spans="1:33" ht="15.95" customHeight="1">
      <c r="A71" s="20"/>
      <c r="B71" s="515">
        <v>19</v>
      </c>
      <c r="C71" s="573" t="str">
        <f>IF(作業員の選択!$C$29="","",VLOOKUP(作業員の選択!$C$29,基本データ!$A$11:$AN$50,2,FALSE))</f>
        <v>あおやぎ　くろう</v>
      </c>
      <c r="D71" s="574"/>
      <c r="E71" s="574"/>
      <c r="F71" s="574"/>
      <c r="G71" s="575"/>
      <c r="H71" s="573" t="str">
        <f>IF(作業員の選択!$C$29="","",VLOOKUP(作業員の選択!$C$29,基本データ!$A$11:$AN$50,35,FALSE))</f>
        <v>協会けんぽ</v>
      </c>
      <c r="I71" s="574"/>
      <c r="J71" s="574"/>
      <c r="K71" s="574"/>
      <c r="L71" s="574"/>
      <c r="M71" s="574"/>
      <c r="N71" s="574"/>
      <c r="O71" s="575"/>
      <c r="P71" s="573" t="str">
        <f>IF(作業員の選択!$C$29="","",VLOOKUP(作業員の選択!$C$29,基本データ!$A$11:$AN$50,37,FALSE))</f>
        <v>国民年金</v>
      </c>
      <c r="Q71" s="574"/>
      <c r="R71" s="574"/>
      <c r="S71" s="574"/>
      <c r="T71" s="574"/>
      <c r="U71" s="574"/>
      <c r="V71" s="574"/>
      <c r="W71" s="574"/>
      <c r="X71" s="575"/>
      <c r="Y71" s="528">
        <f>IF(作業員の選択!$C$29="","",VLOOKUP(作業員の選択!$C$29,基本データ!$A$11:$AN$50,39,FALSE))</f>
        <v>0</v>
      </c>
      <c r="Z71" s="528"/>
      <c r="AA71" s="528"/>
      <c r="AB71" s="528"/>
      <c r="AC71" s="528"/>
      <c r="AD71" s="528"/>
      <c r="AE71" s="528"/>
      <c r="AF71" s="528"/>
      <c r="AG71" s="528"/>
    </row>
    <row r="72" spans="1:33" ht="27.95" customHeight="1">
      <c r="A72" s="20"/>
      <c r="B72" s="516"/>
      <c r="C72" s="542" t="str">
        <f>IF(作業員の選択!$C$29="","",VLOOKUP(作業員の選択!$C$29,基本データ!$A$11:$AN$50,1,FALSE))</f>
        <v>青柳　九郎</v>
      </c>
      <c r="D72" s="543"/>
      <c r="E72" s="543"/>
      <c r="F72" s="543"/>
      <c r="G72" s="544"/>
      <c r="H72" s="548">
        <f>IF(作業員の選択!$C$29="","",VLOOKUP(作業員の選択!$C$29,基本データ!$A$11:$AN$50,36,FALSE))</f>
        <v>19</v>
      </c>
      <c r="I72" s="549"/>
      <c r="J72" s="549"/>
      <c r="K72" s="549"/>
      <c r="L72" s="549"/>
      <c r="M72" s="549"/>
      <c r="N72" s="549"/>
      <c r="O72" s="550"/>
      <c r="P72" s="548" t="s">
        <v>399</v>
      </c>
      <c r="Q72" s="549"/>
      <c r="R72" s="549"/>
      <c r="S72" s="549"/>
      <c r="T72" s="549"/>
      <c r="U72" s="549"/>
      <c r="V72" s="549"/>
      <c r="W72" s="549"/>
      <c r="X72" s="550"/>
      <c r="Y72" s="517">
        <f>IF(作業員の選択!$C$29="","",VLOOKUP(作業員の選択!$C$29,基本データ!$A$11:$AN$50,40,FALSE))</f>
        <v>1019</v>
      </c>
      <c r="Z72" s="517"/>
      <c r="AA72" s="517"/>
      <c r="AB72" s="517"/>
      <c r="AC72" s="517"/>
      <c r="AD72" s="517"/>
      <c r="AE72" s="517"/>
      <c r="AF72" s="517"/>
      <c r="AG72" s="517"/>
    </row>
    <row r="73" spans="1:33" ht="15.95" customHeight="1">
      <c r="A73" s="20"/>
      <c r="B73" s="515">
        <v>20</v>
      </c>
      <c r="C73" s="573" t="str">
        <f>IF(作業員の選択!$C$30="","",VLOOKUP(作業員の選択!$C$30,基本データ!$A$11:$AN$50,2,FALSE))</f>
        <v>あおやぎ　じゅうろう</v>
      </c>
      <c r="D73" s="574"/>
      <c r="E73" s="574"/>
      <c r="F73" s="574"/>
      <c r="G73" s="575"/>
      <c r="H73" s="573" t="str">
        <f>IF(作業員の選択!$C$30="","",VLOOKUP(作業員の選択!$C$30,基本データ!$A$11:$AN$50,35,FALSE))</f>
        <v>協会けんぽ</v>
      </c>
      <c r="I73" s="574"/>
      <c r="J73" s="574"/>
      <c r="K73" s="574"/>
      <c r="L73" s="574"/>
      <c r="M73" s="574"/>
      <c r="N73" s="574"/>
      <c r="O73" s="575"/>
      <c r="P73" s="573" t="str">
        <f>IF(作業員の選択!$C$30="","",VLOOKUP(作業員の選択!$C$30,基本データ!$A$11:$AN$50,37,FALSE))</f>
        <v>国民年金</v>
      </c>
      <c r="Q73" s="574"/>
      <c r="R73" s="574"/>
      <c r="S73" s="574"/>
      <c r="T73" s="574"/>
      <c r="U73" s="574"/>
      <c r="V73" s="574"/>
      <c r="W73" s="574"/>
      <c r="X73" s="575"/>
      <c r="Y73" s="528">
        <f>IF(作業員の選択!$C$30="","",VLOOKUP(作業員の選択!$C$30,基本データ!$A$11:$AN$50,39,FALSE))</f>
        <v>0</v>
      </c>
      <c r="Z73" s="528"/>
      <c r="AA73" s="528"/>
      <c r="AB73" s="528"/>
      <c r="AC73" s="528"/>
      <c r="AD73" s="528"/>
      <c r="AE73" s="528"/>
      <c r="AF73" s="528"/>
      <c r="AG73" s="528"/>
    </row>
    <row r="74" spans="1:33" ht="27.95" customHeight="1">
      <c r="A74" s="20"/>
      <c r="B74" s="538"/>
      <c r="C74" s="542" t="str">
        <f>IF(作業員の選択!$C$30="","",VLOOKUP(作業員の選択!$C$30,基本データ!$A$11:$AN$50,1,FALSE))</f>
        <v>青柳　十郎</v>
      </c>
      <c r="D74" s="543"/>
      <c r="E74" s="543"/>
      <c r="F74" s="543"/>
      <c r="G74" s="544"/>
      <c r="H74" s="548">
        <f>IF(作業員の選択!$C$30="","",VLOOKUP(作業員の選択!$C$30,基本データ!$A$11:$AN$50,36,FALSE))</f>
        <v>20</v>
      </c>
      <c r="I74" s="549"/>
      <c r="J74" s="549"/>
      <c r="K74" s="549"/>
      <c r="L74" s="549"/>
      <c r="M74" s="549"/>
      <c r="N74" s="549"/>
      <c r="O74" s="550"/>
      <c r="P74" s="548" t="s">
        <v>399</v>
      </c>
      <c r="Q74" s="549"/>
      <c r="R74" s="549"/>
      <c r="S74" s="549"/>
      <c r="T74" s="549"/>
      <c r="U74" s="549"/>
      <c r="V74" s="549"/>
      <c r="W74" s="549"/>
      <c r="X74" s="550"/>
      <c r="Y74" s="517">
        <f>IF(作業員の選択!$C$30="","",VLOOKUP(作業員の選択!$C$30,基本データ!$A$11:$AN$50,40,FALSE))</f>
        <v>1020</v>
      </c>
      <c r="Z74" s="517"/>
      <c r="AA74" s="517"/>
      <c r="AB74" s="517"/>
      <c r="AC74" s="517"/>
      <c r="AD74" s="517"/>
      <c r="AE74" s="517"/>
      <c r="AF74" s="517"/>
      <c r="AG74" s="517"/>
    </row>
    <row r="75" spans="1:33">
      <c r="A75" s="18"/>
      <c r="B75" s="17"/>
      <c r="C75" s="17"/>
      <c r="D75" s="17"/>
      <c r="E75" s="17"/>
      <c r="F75" s="17"/>
      <c r="G75" s="17"/>
      <c r="H75" s="17"/>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row>
    <row r="76" spans="1:33" s="6" customFormat="1" ht="134.25" customHeight="1">
      <c r="A76" s="18"/>
      <c r="B76" s="547" t="s">
        <v>1</v>
      </c>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8" t="s">
        <v>0</v>
      </c>
    </row>
    <row r="77" spans="1:33" ht="14.25" customHeight="1">
      <c r="A77" s="39"/>
      <c r="B77" s="508" t="s">
        <v>23</v>
      </c>
      <c r="C77" s="509"/>
      <c r="D77" s="509"/>
      <c r="E77" s="509"/>
      <c r="F77" s="510"/>
      <c r="G77" s="39"/>
      <c r="H77" s="39"/>
      <c r="I77" s="38"/>
      <c r="U77" s="34"/>
      <c r="V77" s="34"/>
      <c r="W77" s="34"/>
      <c r="X77" s="34"/>
      <c r="Y77" s="34"/>
      <c r="Z77" s="34"/>
      <c r="AA77" s="34"/>
      <c r="AB77" s="34"/>
      <c r="AC77" s="34"/>
      <c r="AD77" s="34"/>
      <c r="AE77" s="34"/>
      <c r="AF77" s="20"/>
      <c r="AG77" s="20"/>
    </row>
    <row r="78" spans="1:33" ht="13.5" customHeight="1">
      <c r="A78" s="39"/>
      <c r="B78" s="511"/>
      <c r="C78" s="512"/>
      <c r="D78" s="512"/>
      <c r="E78" s="512"/>
      <c r="F78" s="513"/>
      <c r="G78" s="39"/>
      <c r="H78" s="39"/>
      <c r="I78" s="38"/>
      <c r="T78" s="522" t="s">
        <v>22</v>
      </c>
      <c r="U78" s="523"/>
      <c r="V78" s="523"/>
      <c r="W78" s="524"/>
      <c r="X78" s="518"/>
      <c r="Y78" s="518"/>
      <c r="Z78" s="518"/>
      <c r="AA78" s="518"/>
      <c r="AB78" s="518"/>
      <c r="AC78" s="518"/>
      <c r="AD78" s="518"/>
      <c r="AE78" s="518"/>
      <c r="AF78" s="518"/>
      <c r="AG78" s="518"/>
    </row>
    <row r="79" spans="1:33" ht="13.5" customHeight="1">
      <c r="A79" s="20"/>
      <c r="G79" s="20"/>
      <c r="H79" s="20"/>
      <c r="I79" s="20"/>
      <c r="T79" s="525"/>
      <c r="U79" s="526"/>
      <c r="V79" s="526"/>
      <c r="W79" s="527"/>
      <c r="X79" s="518"/>
      <c r="Y79" s="518"/>
      <c r="Z79" s="518"/>
      <c r="AA79" s="518"/>
      <c r="AB79" s="518"/>
      <c r="AC79" s="518"/>
      <c r="AD79" s="518"/>
      <c r="AE79" s="518"/>
      <c r="AF79" s="518"/>
      <c r="AG79" s="518"/>
    </row>
    <row r="80" spans="1:33" ht="17.25" customHeight="1">
      <c r="A80" s="31"/>
      <c r="O80" s="34"/>
      <c r="P80" s="34"/>
      <c r="Q80" s="34"/>
      <c r="R80" s="34"/>
      <c r="S80" s="34"/>
      <c r="T80" s="34"/>
      <c r="U80" s="521" t="s">
        <v>21</v>
      </c>
      <c r="V80" s="521"/>
      <c r="W80" s="521"/>
      <c r="X80" s="521"/>
      <c r="Y80" s="552">
        <f>IF(作業員の選択!$G$20="","平成  年  月  日",作業員の選択!$G$20)</f>
        <v>44563</v>
      </c>
      <c r="Z80" s="552"/>
      <c r="AA80" s="552"/>
      <c r="AB80" s="552"/>
      <c r="AC80" s="552"/>
      <c r="AD80" s="552"/>
      <c r="AE80" s="552"/>
      <c r="AF80" s="552"/>
      <c r="AG80" s="552"/>
    </row>
    <row r="81" spans="1:33" ht="17.25" customHeight="1">
      <c r="A81" s="31"/>
      <c r="B81" s="31"/>
      <c r="C81" s="31"/>
      <c r="D81" s="31"/>
      <c r="E81" s="30"/>
      <c r="F81" s="30"/>
      <c r="G81" s="520" t="s">
        <v>20</v>
      </c>
      <c r="H81" s="520"/>
      <c r="I81" s="520"/>
      <c r="J81" s="520"/>
      <c r="K81" s="520"/>
      <c r="L81" s="520"/>
      <c r="M81" s="520"/>
      <c r="N81" s="520"/>
      <c r="O81" s="520"/>
      <c r="P81" s="520"/>
      <c r="Q81" s="520"/>
      <c r="R81" s="520"/>
      <c r="S81" s="520"/>
      <c r="T81" s="520"/>
      <c r="U81" s="520"/>
      <c r="V81" s="520"/>
      <c r="W81" s="34"/>
      <c r="X81" s="34"/>
      <c r="Y81" s="37"/>
      <c r="Z81" s="37"/>
      <c r="AA81" s="37"/>
      <c r="AB81" s="36"/>
      <c r="AC81" s="35"/>
      <c r="AD81" s="36"/>
      <c r="AE81" s="35"/>
      <c r="AF81" s="36"/>
      <c r="AG81" s="35"/>
    </row>
    <row r="82" spans="1:33" ht="17.25" customHeight="1">
      <c r="A82" s="31"/>
      <c r="B82" s="31"/>
      <c r="C82" s="31"/>
      <c r="D82" s="31"/>
      <c r="E82" s="30"/>
      <c r="F82" s="30"/>
      <c r="G82" s="520"/>
      <c r="H82" s="520"/>
      <c r="I82" s="520"/>
      <c r="J82" s="520"/>
      <c r="K82" s="520"/>
      <c r="L82" s="520"/>
      <c r="M82" s="520"/>
      <c r="N82" s="520"/>
      <c r="O82" s="520"/>
      <c r="P82" s="520"/>
      <c r="Q82" s="520"/>
      <c r="R82" s="520"/>
      <c r="S82" s="520"/>
      <c r="T82" s="520"/>
      <c r="U82" s="520"/>
      <c r="V82" s="520"/>
      <c r="W82" s="34"/>
      <c r="X82" s="34"/>
      <c r="Y82" s="31"/>
      <c r="Z82" s="31"/>
      <c r="AA82" s="31"/>
      <c r="AB82" s="20"/>
      <c r="AC82" s="20"/>
      <c r="AD82" s="20"/>
      <c r="AE82" s="20"/>
      <c r="AF82" s="20"/>
      <c r="AG82" s="20"/>
    </row>
    <row r="83" spans="1:33" ht="21" customHeight="1">
      <c r="A83" s="9"/>
      <c r="B83" s="9"/>
      <c r="C83" s="9"/>
      <c r="D83" s="14"/>
      <c r="E83" s="14"/>
      <c r="F83" s="14"/>
      <c r="G83" s="14"/>
      <c r="H83" s="14"/>
      <c r="I83" s="14"/>
      <c r="J83" s="33" t="s">
        <v>15</v>
      </c>
      <c r="K83" s="551">
        <f ca="1">IF(作業員の選択!G94="",TODAY(),作業員の選択!G94)</f>
        <v>44677</v>
      </c>
      <c r="L83" s="551"/>
      <c r="M83" s="551"/>
      <c r="N83" s="551"/>
      <c r="O83" s="551"/>
      <c r="P83" s="551"/>
      <c r="Q83" s="551"/>
      <c r="R83" s="519" t="s">
        <v>18</v>
      </c>
      <c r="S83" s="519"/>
      <c r="T83" s="519"/>
      <c r="U83" s="519"/>
      <c r="V83" s="32"/>
      <c r="W83" s="32"/>
      <c r="X83" s="31"/>
      <c r="Y83" s="31"/>
      <c r="Z83" s="31"/>
      <c r="AA83" s="31"/>
      <c r="AB83" s="20"/>
      <c r="AC83" s="20"/>
      <c r="AD83" s="20"/>
      <c r="AE83" s="20"/>
      <c r="AF83" s="20"/>
      <c r="AG83" s="20"/>
    </row>
    <row r="84" spans="1:33" ht="17.25">
      <c r="F84" s="30"/>
      <c r="G84" s="30"/>
      <c r="H84" s="30"/>
      <c r="I84" s="30"/>
      <c r="J84" s="30"/>
      <c r="K84" s="30"/>
      <c r="M84" s="20"/>
      <c r="N84" s="20"/>
      <c r="O84" s="20"/>
      <c r="P84" s="20"/>
      <c r="Q84" s="31"/>
      <c r="R84" s="32"/>
      <c r="S84" s="31"/>
      <c r="T84" s="32"/>
      <c r="U84" s="31"/>
      <c r="V84" s="32"/>
      <c r="W84" s="32"/>
      <c r="X84" s="31"/>
      <c r="Y84" s="31"/>
      <c r="Z84" s="31"/>
      <c r="AA84" s="31"/>
      <c r="AB84" s="20"/>
      <c r="AC84" s="20"/>
      <c r="AD84" s="20"/>
      <c r="AE84" s="20"/>
      <c r="AF84" s="20"/>
      <c r="AG84" s="20"/>
    </row>
    <row r="85" spans="1:33" ht="20.25" customHeight="1">
      <c r="A85" s="557" t="s">
        <v>17</v>
      </c>
      <c r="B85" s="557"/>
      <c r="C85" s="557"/>
      <c r="D85" s="568" t="str">
        <f>作業員の選択!$G$13</f>
        <v>越路中学校電気設備工事</v>
      </c>
      <c r="E85" s="568"/>
      <c r="F85" s="568"/>
      <c r="G85" s="568"/>
      <c r="H85" s="568"/>
      <c r="I85" s="568"/>
      <c r="J85" s="568"/>
      <c r="K85" s="20"/>
      <c r="L85" s="553" t="s">
        <v>16</v>
      </c>
      <c r="M85" s="554"/>
      <c r="N85" s="554"/>
      <c r="O85" s="555" t="str">
        <f>作業員の選択!$G$23</f>
        <v>大手ゼネコン株式会社</v>
      </c>
      <c r="P85" s="555"/>
      <c r="Q85" s="555"/>
      <c r="R85" s="555"/>
      <c r="S85" s="555"/>
      <c r="T85" s="555"/>
      <c r="U85" s="26"/>
      <c r="V85" s="29" t="s">
        <v>15</v>
      </c>
      <c r="W85" s="561" t="str">
        <f>作業員の選択!$E$26</f>
        <v>二</v>
      </c>
      <c r="X85" s="561"/>
      <c r="Y85" s="28" t="s">
        <v>14</v>
      </c>
      <c r="Z85" s="27" t="s">
        <v>13</v>
      </c>
      <c r="AA85" s="555" t="str">
        <f>作業員の選択!$G$26</f>
        <v>シライ電設株式会社</v>
      </c>
      <c r="AB85" s="555"/>
      <c r="AC85" s="555"/>
      <c r="AD85" s="555"/>
      <c r="AE85" s="555"/>
      <c r="AF85" s="555"/>
      <c r="AG85" s="26"/>
    </row>
    <row r="86" spans="1:33" ht="18" customHeight="1">
      <c r="A86" s="557" t="s">
        <v>12</v>
      </c>
      <c r="B86" s="557"/>
      <c r="C86" s="557"/>
      <c r="D86" s="568" t="str">
        <f>作業員の選択!$G$15</f>
        <v>白井　太郎</v>
      </c>
      <c r="E86" s="568"/>
      <c r="F86" s="568"/>
      <c r="G86" s="568"/>
      <c r="H86" s="568"/>
      <c r="I86" s="568"/>
      <c r="J86" s="50" t="s">
        <v>11</v>
      </c>
      <c r="K86" s="20"/>
      <c r="L86" s="554"/>
      <c r="M86" s="554"/>
      <c r="N86" s="554"/>
      <c r="O86" s="556"/>
      <c r="P86" s="556"/>
      <c r="Q86" s="556"/>
      <c r="R86" s="556"/>
      <c r="S86" s="556"/>
      <c r="T86" s="556"/>
      <c r="U86" s="25" t="s">
        <v>9</v>
      </c>
      <c r="V86" s="514" t="s">
        <v>10</v>
      </c>
      <c r="W86" s="514"/>
      <c r="X86" s="514"/>
      <c r="Y86" s="514"/>
      <c r="Z86" s="514"/>
      <c r="AA86" s="556"/>
      <c r="AB86" s="556"/>
      <c r="AC86" s="556"/>
      <c r="AD86" s="556"/>
      <c r="AE86" s="556"/>
      <c r="AF86" s="556"/>
      <c r="AG86" s="25" t="s">
        <v>9</v>
      </c>
    </row>
    <row r="87" spans="1:33" ht="13.5" customHeight="1">
      <c r="A87" s="20"/>
      <c r="B87" s="20"/>
      <c r="C87" s="20"/>
      <c r="D87" s="20"/>
      <c r="E87" s="20"/>
      <c r="F87" s="20"/>
      <c r="G87" s="20"/>
      <c r="H87" s="20"/>
      <c r="I87" s="20"/>
      <c r="J87" s="20"/>
      <c r="K87" s="24"/>
      <c r="L87" s="23"/>
      <c r="M87" s="22"/>
      <c r="N87" s="22"/>
      <c r="O87" s="22"/>
      <c r="P87" s="22"/>
      <c r="Q87" s="22"/>
      <c r="R87" s="22"/>
      <c r="S87" s="22"/>
      <c r="T87" s="22"/>
      <c r="U87" s="22"/>
      <c r="V87" s="22"/>
      <c r="W87" s="22"/>
      <c r="X87" s="22"/>
      <c r="Y87" s="22"/>
      <c r="Z87" s="22"/>
      <c r="AA87" s="22"/>
      <c r="AB87" s="22"/>
      <c r="AC87" s="22"/>
      <c r="AD87" s="22"/>
    </row>
    <row r="88" spans="1:33">
      <c r="A88" s="20"/>
      <c r="B88" s="20"/>
      <c r="C88" s="20"/>
      <c r="D88" s="20"/>
      <c r="E88" s="20"/>
      <c r="F88" s="20"/>
      <c r="G88" s="20"/>
      <c r="H88" s="20"/>
      <c r="I88" s="20"/>
      <c r="J88" s="20"/>
      <c r="K88" s="20"/>
      <c r="L88" s="20"/>
      <c r="M88" s="20"/>
      <c r="N88" s="20"/>
      <c r="O88" s="21"/>
      <c r="P88" s="21"/>
      <c r="Q88" s="21"/>
      <c r="R88" s="21"/>
      <c r="S88" s="21"/>
      <c r="T88" s="21"/>
      <c r="U88" s="21"/>
      <c r="V88" s="21"/>
      <c r="W88" s="21"/>
      <c r="X88" s="21"/>
      <c r="Y88" s="21"/>
      <c r="Z88" s="21"/>
      <c r="AA88" s="21"/>
      <c r="AB88" s="21"/>
      <c r="AC88" s="21"/>
      <c r="AD88" s="21"/>
      <c r="AE88" s="21"/>
      <c r="AF88" s="21"/>
      <c r="AG88" s="21"/>
    </row>
    <row r="89" spans="1:33" ht="15.95" customHeight="1">
      <c r="A89" s="20"/>
      <c r="B89" s="558" t="s">
        <v>8</v>
      </c>
      <c r="C89" s="570" t="s">
        <v>7</v>
      </c>
      <c r="D89" s="571"/>
      <c r="E89" s="571"/>
      <c r="F89" s="571"/>
      <c r="G89" s="572"/>
      <c r="H89" s="529" t="s">
        <v>6</v>
      </c>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1"/>
    </row>
    <row r="90" spans="1:33" ht="14.25" customHeight="1">
      <c r="A90" s="20"/>
      <c r="B90" s="559"/>
      <c r="C90" s="562" t="s">
        <v>5</v>
      </c>
      <c r="D90" s="563"/>
      <c r="E90" s="563"/>
      <c r="F90" s="563"/>
      <c r="G90" s="564"/>
      <c r="H90" s="532"/>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4"/>
    </row>
    <row r="91" spans="1:33" ht="14.1" customHeight="1">
      <c r="A91" s="20"/>
      <c r="B91" s="559"/>
      <c r="C91" s="565"/>
      <c r="D91" s="566"/>
      <c r="E91" s="566"/>
      <c r="F91" s="566"/>
      <c r="G91" s="567"/>
      <c r="H91" s="529" t="s">
        <v>4</v>
      </c>
      <c r="I91" s="530"/>
      <c r="J91" s="530"/>
      <c r="K91" s="530"/>
      <c r="L91" s="530"/>
      <c r="M91" s="530"/>
      <c r="N91" s="530"/>
      <c r="O91" s="531"/>
      <c r="P91" s="529" t="s">
        <v>3</v>
      </c>
      <c r="Q91" s="530"/>
      <c r="R91" s="530"/>
      <c r="S91" s="530"/>
      <c r="T91" s="530"/>
      <c r="U91" s="530"/>
      <c r="V91" s="530"/>
      <c r="W91" s="530"/>
      <c r="X91" s="531"/>
      <c r="Y91" s="529" t="s">
        <v>2</v>
      </c>
      <c r="Z91" s="530"/>
      <c r="AA91" s="530"/>
      <c r="AB91" s="530"/>
      <c r="AC91" s="530"/>
      <c r="AD91" s="530"/>
      <c r="AE91" s="530"/>
      <c r="AF91" s="530"/>
      <c r="AG91" s="531"/>
    </row>
    <row r="92" spans="1:33" ht="14.1" customHeight="1">
      <c r="A92" s="20"/>
      <c r="B92" s="560"/>
      <c r="C92" s="532"/>
      <c r="D92" s="533"/>
      <c r="E92" s="533"/>
      <c r="F92" s="533"/>
      <c r="G92" s="534"/>
      <c r="H92" s="532"/>
      <c r="I92" s="533"/>
      <c r="J92" s="533"/>
      <c r="K92" s="533"/>
      <c r="L92" s="533"/>
      <c r="M92" s="533"/>
      <c r="N92" s="533"/>
      <c r="O92" s="534"/>
      <c r="P92" s="532"/>
      <c r="Q92" s="533"/>
      <c r="R92" s="533"/>
      <c r="S92" s="533"/>
      <c r="T92" s="533"/>
      <c r="U92" s="533"/>
      <c r="V92" s="533"/>
      <c r="W92" s="533"/>
      <c r="X92" s="534"/>
      <c r="Y92" s="532"/>
      <c r="Z92" s="533"/>
      <c r="AA92" s="533"/>
      <c r="AB92" s="533"/>
      <c r="AC92" s="533"/>
      <c r="AD92" s="533"/>
      <c r="AE92" s="533"/>
      <c r="AF92" s="533"/>
      <c r="AG92" s="534"/>
    </row>
    <row r="93" spans="1:33" ht="15.95" customHeight="1">
      <c r="A93" s="20"/>
      <c r="B93" s="576">
        <v>21</v>
      </c>
      <c r="C93" s="578" t="str">
        <f>IF(作業員の選択!$C$31="","",VLOOKUP(作業員の選択!$C$31,基本データ!$A$11:$AN$50,2,FALSE))</f>
        <v>しらい　いっぺい</v>
      </c>
      <c r="D93" s="579"/>
      <c r="E93" s="579"/>
      <c r="F93" s="579"/>
      <c r="G93" s="579"/>
      <c r="H93" s="580" t="str">
        <f>IF(作業員の選択!$C$31="","",VLOOKUP(作業員の選択!$C$31,基本データ!$A$11:$AN$50,35,FALSE))</f>
        <v>建設国保</v>
      </c>
      <c r="I93" s="580"/>
      <c r="J93" s="580"/>
      <c r="K93" s="580"/>
      <c r="L93" s="580"/>
      <c r="M93" s="580"/>
      <c r="N93" s="580"/>
      <c r="O93" s="580"/>
      <c r="P93" s="581" t="str">
        <f>IF(作業員の選択!$C$31="","",VLOOKUP(作業員の選択!$C$31,基本データ!$A$11:$AN$50,37,FALSE))</f>
        <v>受給者</v>
      </c>
      <c r="Q93" s="581"/>
      <c r="R93" s="581"/>
      <c r="S93" s="581"/>
      <c r="T93" s="581"/>
      <c r="U93" s="581"/>
      <c r="V93" s="581"/>
      <c r="W93" s="581"/>
      <c r="X93" s="581"/>
      <c r="Y93" s="581" t="str">
        <f>IF(作業員の選択!$C$31="","",VLOOKUP(作業員の選択!$C$31,基本データ!$A$11:$AN$50,39,FALSE))</f>
        <v>日雇保険</v>
      </c>
      <c r="Z93" s="581"/>
      <c r="AA93" s="581"/>
      <c r="AB93" s="581"/>
      <c r="AC93" s="581"/>
      <c r="AD93" s="581"/>
      <c r="AE93" s="581"/>
      <c r="AF93" s="581"/>
      <c r="AG93" s="581"/>
    </row>
    <row r="94" spans="1:33" ht="27.95" customHeight="1">
      <c r="A94" s="20"/>
      <c r="B94" s="577"/>
      <c r="C94" s="582" t="str">
        <f>IF(作業員の選択!$C$11="","",VLOOKUP(作業員の選択!$C$31,基本データ!$A$11:$AN$50,1,FALSE))</f>
        <v>白井　一平</v>
      </c>
      <c r="D94" s="583"/>
      <c r="E94" s="583"/>
      <c r="F94" s="583"/>
      <c r="G94" s="584"/>
      <c r="H94" s="585">
        <f>IF(作業員の選択!$C$31="","",VLOOKUP(作業員の選択!$C$31,基本データ!$A$11:$AN$50,36,FALSE))</f>
        <v>21</v>
      </c>
      <c r="I94" s="585"/>
      <c r="J94" s="585"/>
      <c r="K94" s="585"/>
      <c r="L94" s="585"/>
      <c r="M94" s="585"/>
      <c r="N94" s="585"/>
      <c r="O94" s="585"/>
      <c r="P94" s="585" t="s">
        <v>399</v>
      </c>
      <c r="Q94" s="585"/>
      <c r="R94" s="585"/>
      <c r="S94" s="585"/>
      <c r="T94" s="585"/>
      <c r="U94" s="585"/>
      <c r="V94" s="585"/>
      <c r="W94" s="585"/>
      <c r="X94" s="585"/>
      <c r="Y94" s="585">
        <f>IF(作業員の選択!$C$31="","",VLOOKUP(作業員の選択!$C$31,基本データ!$A$11:$AN$50,40,FALSE))</f>
        <v>1021</v>
      </c>
      <c r="Z94" s="585"/>
      <c r="AA94" s="585"/>
      <c r="AB94" s="585"/>
      <c r="AC94" s="585"/>
      <c r="AD94" s="585"/>
      <c r="AE94" s="585"/>
      <c r="AF94" s="585"/>
      <c r="AG94" s="585"/>
    </row>
    <row r="95" spans="1:33" ht="15.95" customHeight="1">
      <c r="A95" s="20"/>
      <c r="B95" s="576">
        <v>22</v>
      </c>
      <c r="C95" s="578" t="str">
        <f>IF(作業員の選択!$C$32="","",VLOOKUP(作業員の選択!$C$32,基本データ!$A$11:$AN$50,2,FALSE))</f>
        <v>しらい　にへい</v>
      </c>
      <c r="D95" s="579"/>
      <c r="E95" s="579"/>
      <c r="F95" s="579"/>
      <c r="G95" s="586"/>
      <c r="H95" s="581" t="str">
        <f>IF(作業員の選択!$C$32="","",VLOOKUP(作業員の選択!$C$32,基本データ!$A$11:$AN$50,35,FALSE))</f>
        <v>建設国保</v>
      </c>
      <c r="I95" s="581"/>
      <c r="J95" s="581"/>
      <c r="K95" s="581"/>
      <c r="L95" s="581"/>
      <c r="M95" s="581"/>
      <c r="N95" s="581"/>
      <c r="O95" s="581"/>
      <c r="P95" s="581" t="str">
        <f>IF(作業員の選択!$C$32="","",VLOOKUP(作業員の選択!$C$32,基本データ!$A$11:$AN$50,37,FALSE))</f>
        <v>受給者</v>
      </c>
      <c r="Q95" s="581"/>
      <c r="R95" s="581"/>
      <c r="S95" s="581"/>
      <c r="T95" s="581"/>
      <c r="U95" s="581"/>
      <c r="V95" s="581"/>
      <c r="W95" s="581"/>
      <c r="X95" s="581"/>
      <c r="Y95" s="581" t="str">
        <f>IF(作業員の選択!$C$32="","",VLOOKUP(作業員の選択!$C$32,基本データ!$A$11:$AN$50,39,FALSE))</f>
        <v>日雇保険</v>
      </c>
      <c r="Z95" s="581"/>
      <c r="AA95" s="581"/>
      <c r="AB95" s="581"/>
      <c r="AC95" s="581"/>
      <c r="AD95" s="581"/>
      <c r="AE95" s="581"/>
      <c r="AF95" s="581"/>
      <c r="AG95" s="581"/>
    </row>
    <row r="96" spans="1:33" ht="27.95" customHeight="1">
      <c r="A96" s="20"/>
      <c r="B96" s="577"/>
      <c r="C96" s="582" t="str">
        <f>IF(作業員の選択!$C$32="","",VLOOKUP(作業員の選択!$C$32,基本データ!$A$11:$AN$50,1,FALSE))</f>
        <v>白井　仁平</v>
      </c>
      <c r="D96" s="583"/>
      <c r="E96" s="583"/>
      <c r="F96" s="583"/>
      <c r="G96" s="584"/>
      <c r="H96" s="585">
        <f>IF(作業員の選択!$C$32="","",VLOOKUP(作業員の選択!$C$32,基本データ!$A$11:$AN$50,36,FALSE))</f>
        <v>22</v>
      </c>
      <c r="I96" s="585"/>
      <c r="J96" s="585"/>
      <c r="K96" s="585"/>
      <c r="L96" s="585"/>
      <c r="M96" s="585"/>
      <c r="N96" s="585"/>
      <c r="O96" s="585"/>
      <c r="P96" s="585" t="s">
        <v>399</v>
      </c>
      <c r="Q96" s="585"/>
      <c r="R96" s="585"/>
      <c r="S96" s="585"/>
      <c r="T96" s="585"/>
      <c r="U96" s="585"/>
      <c r="V96" s="585"/>
      <c r="W96" s="585"/>
      <c r="X96" s="585"/>
      <c r="Y96" s="585">
        <f>IF(作業員の選択!$C$32="","",VLOOKUP(作業員の選択!$C$32,基本データ!$A$11:$AN$50,40,FALSE))</f>
        <v>1022</v>
      </c>
      <c r="Z96" s="585"/>
      <c r="AA96" s="585"/>
      <c r="AB96" s="585"/>
      <c r="AC96" s="585"/>
      <c r="AD96" s="585"/>
      <c r="AE96" s="585"/>
      <c r="AF96" s="585"/>
      <c r="AG96" s="585"/>
    </row>
    <row r="97" spans="1:33" ht="15.95" customHeight="1">
      <c r="A97" s="20"/>
      <c r="B97" s="576">
        <v>23</v>
      </c>
      <c r="C97" s="573" t="str">
        <f>IF(作業員の選択!$C$33="","",VLOOKUP(作業員の選択!$C$33,基本データ!$A$11:$AN$50,2,FALSE))</f>
        <v>しらい　さんぺい</v>
      </c>
      <c r="D97" s="574"/>
      <c r="E97" s="574"/>
      <c r="F97" s="574"/>
      <c r="G97" s="575"/>
      <c r="H97" s="573" t="str">
        <f>IF(作業員の選択!$C$33="","",VLOOKUP(作業員の選択!$C$33,基本データ!$A$11:$AN$50,35,FALSE))</f>
        <v>建設国保</v>
      </c>
      <c r="I97" s="574"/>
      <c r="J97" s="574"/>
      <c r="K97" s="574"/>
      <c r="L97" s="574"/>
      <c r="M97" s="574"/>
      <c r="N97" s="574"/>
      <c r="O97" s="575"/>
      <c r="P97" s="573" t="str">
        <f>IF(作業員の選択!$C$33="","",VLOOKUP(作業員の選択!$C$33,基本データ!$A$11:$AN$50,37,FALSE))</f>
        <v>受給者</v>
      </c>
      <c r="Q97" s="574"/>
      <c r="R97" s="574"/>
      <c r="S97" s="574"/>
      <c r="T97" s="574"/>
      <c r="U97" s="574"/>
      <c r="V97" s="574"/>
      <c r="W97" s="574"/>
      <c r="X97" s="575"/>
      <c r="Y97" s="528" t="str">
        <f>IF(作業員の選択!$C$33="","",VLOOKUP(作業員の選択!$C$33,基本データ!$A$11:$AN$50,39,FALSE))</f>
        <v>日雇保険</v>
      </c>
      <c r="Z97" s="528"/>
      <c r="AA97" s="528"/>
      <c r="AB97" s="528"/>
      <c r="AC97" s="528"/>
      <c r="AD97" s="528"/>
      <c r="AE97" s="528"/>
      <c r="AF97" s="528"/>
      <c r="AG97" s="528"/>
    </row>
    <row r="98" spans="1:33" ht="27.95" customHeight="1">
      <c r="A98" s="20"/>
      <c r="B98" s="577"/>
      <c r="C98" s="542" t="str">
        <f>IF(作業員の選択!$C$33="","",VLOOKUP(作業員の選択!$C$33,基本データ!$A$11:$AN$50,1,FALSE))</f>
        <v>白井　三瓶</v>
      </c>
      <c r="D98" s="543"/>
      <c r="E98" s="543"/>
      <c r="F98" s="543"/>
      <c r="G98" s="544"/>
      <c r="H98" s="548">
        <f>IF(作業員の選択!$C$33="","",VLOOKUP(作業員の選択!$C$33,基本データ!$A$11:$AN$50,36,FALSE))</f>
        <v>23</v>
      </c>
      <c r="I98" s="549"/>
      <c r="J98" s="549"/>
      <c r="K98" s="549"/>
      <c r="L98" s="549"/>
      <c r="M98" s="549"/>
      <c r="N98" s="549"/>
      <c r="O98" s="550"/>
      <c r="P98" s="548" t="s">
        <v>399</v>
      </c>
      <c r="Q98" s="549"/>
      <c r="R98" s="549"/>
      <c r="S98" s="549"/>
      <c r="T98" s="549"/>
      <c r="U98" s="549"/>
      <c r="V98" s="549"/>
      <c r="W98" s="549"/>
      <c r="X98" s="550"/>
      <c r="Y98" s="517">
        <f>IF(作業員の選択!$C$33="","",VLOOKUP(作業員の選択!$C$33,基本データ!$A$11:$AN$50,40,FALSE))</f>
        <v>1023</v>
      </c>
      <c r="Z98" s="517"/>
      <c r="AA98" s="517"/>
      <c r="AB98" s="517"/>
      <c r="AC98" s="517"/>
      <c r="AD98" s="517"/>
      <c r="AE98" s="517"/>
      <c r="AF98" s="517"/>
      <c r="AG98" s="517"/>
    </row>
    <row r="99" spans="1:33" ht="15.95" customHeight="1">
      <c r="A99" s="20"/>
      <c r="B99" s="576">
        <v>24</v>
      </c>
      <c r="C99" s="573" t="str">
        <f>IF(作業員の選択!$C$34="","",VLOOKUP(作業員の選択!$C$34,基本データ!$A$11:$AN$50,2,FALSE))</f>
        <v>しらい　よへい</v>
      </c>
      <c r="D99" s="574"/>
      <c r="E99" s="574"/>
      <c r="F99" s="574"/>
      <c r="G99" s="575"/>
      <c r="H99" s="573" t="str">
        <f>IF(作業員の選択!$C$34="","",VLOOKUP(作業員の選択!$C$34,基本データ!$A$11:$AN$50,35,FALSE))</f>
        <v>建設国保</v>
      </c>
      <c r="I99" s="574"/>
      <c r="J99" s="574"/>
      <c r="K99" s="574"/>
      <c r="L99" s="574"/>
      <c r="M99" s="574"/>
      <c r="N99" s="574"/>
      <c r="O99" s="575"/>
      <c r="P99" s="573" t="str">
        <f>IF(作業員の選択!$C$34="","",VLOOKUP(作業員の選択!$C$34,基本データ!$A$11:$AN$50,37,FALSE))</f>
        <v>受給者</v>
      </c>
      <c r="Q99" s="574"/>
      <c r="R99" s="574"/>
      <c r="S99" s="574"/>
      <c r="T99" s="574"/>
      <c r="U99" s="574"/>
      <c r="V99" s="574"/>
      <c r="W99" s="574"/>
      <c r="X99" s="575"/>
      <c r="Y99" s="528" t="str">
        <f>IF(作業員の選択!$C$34="","",VLOOKUP(作業員の選択!$C$34,基本データ!$A$11:$AN$50,39,FALSE))</f>
        <v>日雇保険</v>
      </c>
      <c r="Z99" s="528"/>
      <c r="AA99" s="528"/>
      <c r="AB99" s="528"/>
      <c r="AC99" s="528"/>
      <c r="AD99" s="528"/>
      <c r="AE99" s="528"/>
      <c r="AF99" s="528"/>
      <c r="AG99" s="528"/>
    </row>
    <row r="100" spans="1:33" ht="27.95" customHeight="1">
      <c r="A100" s="20"/>
      <c r="B100" s="577"/>
      <c r="C100" s="542" t="str">
        <f>IF(作業員の選択!$C$34="","",VLOOKUP(作業員の選択!$C$34,基本データ!$A$11:$AN$50,1,FALSE))</f>
        <v>白井　与平</v>
      </c>
      <c r="D100" s="543"/>
      <c r="E100" s="543"/>
      <c r="F100" s="543"/>
      <c r="G100" s="544"/>
      <c r="H100" s="548">
        <f>IF(作業員の選択!$C$34="","",VLOOKUP(作業員の選択!$C$34,基本データ!$A$11:$AN$50,36,FALSE))</f>
        <v>24</v>
      </c>
      <c r="I100" s="549"/>
      <c r="J100" s="549"/>
      <c r="K100" s="549"/>
      <c r="L100" s="549"/>
      <c r="M100" s="549"/>
      <c r="N100" s="549"/>
      <c r="O100" s="550"/>
      <c r="P100" s="548" t="s">
        <v>399</v>
      </c>
      <c r="Q100" s="549"/>
      <c r="R100" s="549"/>
      <c r="S100" s="549"/>
      <c r="T100" s="549"/>
      <c r="U100" s="549"/>
      <c r="V100" s="549"/>
      <c r="W100" s="549"/>
      <c r="X100" s="550"/>
      <c r="Y100" s="517">
        <f>IF(作業員の選択!$C$34="","",VLOOKUP(作業員の選択!$C$34,基本データ!$A$11:$AN$50,40,FALSE))</f>
        <v>1024</v>
      </c>
      <c r="Z100" s="517"/>
      <c r="AA100" s="517"/>
      <c r="AB100" s="517"/>
      <c r="AC100" s="517"/>
      <c r="AD100" s="517"/>
      <c r="AE100" s="517"/>
      <c r="AF100" s="517"/>
      <c r="AG100" s="517"/>
    </row>
    <row r="101" spans="1:33" ht="15.95" customHeight="1">
      <c r="A101" s="20"/>
      <c r="B101" s="576">
        <v>25</v>
      </c>
      <c r="C101" s="573" t="str">
        <f>IF(作業員の選択!$C$35="","",VLOOKUP(作業員の選択!$C$35,基本データ!$A$11:$AN$50,2,FALSE))</f>
        <v>しらい　ごへい</v>
      </c>
      <c r="D101" s="574"/>
      <c r="E101" s="574"/>
      <c r="F101" s="574"/>
      <c r="G101" s="575"/>
      <c r="H101" s="573" t="str">
        <f>IF(作業員の選択!$C$35="","",VLOOKUP(作業員の選択!$C$35,基本データ!$A$11:$AN$50,35,FALSE))</f>
        <v>建設国保</v>
      </c>
      <c r="I101" s="574"/>
      <c r="J101" s="574"/>
      <c r="K101" s="574"/>
      <c r="L101" s="574"/>
      <c r="M101" s="574"/>
      <c r="N101" s="574"/>
      <c r="O101" s="575"/>
      <c r="P101" s="573" t="str">
        <f>IF(作業員の選択!$C$35="","",VLOOKUP(作業員の選択!$C$35,基本データ!$A$11:$AN$50,37,FALSE))</f>
        <v>受給者</v>
      </c>
      <c r="Q101" s="574"/>
      <c r="R101" s="574"/>
      <c r="S101" s="574"/>
      <c r="T101" s="574"/>
      <c r="U101" s="574"/>
      <c r="V101" s="574"/>
      <c r="W101" s="574"/>
      <c r="X101" s="575"/>
      <c r="Y101" s="528" t="str">
        <f>IF(作業員の選択!$C$35="","",VLOOKUP(作業員の選択!$C$35,基本データ!$A$11:$AN$50,39,FALSE))</f>
        <v>日雇保険</v>
      </c>
      <c r="Z101" s="528"/>
      <c r="AA101" s="528"/>
      <c r="AB101" s="528"/>
      <c r="AC101" s="528"/>
      <c r="AD101" s="528"/>
      <c r="AE101" s="528"/>
      <c r="AF101" s="528"/>
      <c r="AG101" s="528"/>
    </row>
    <row r="102" spans="1:33" ht="27.95" customHeight="1">
      <c r="A102" s="20"/>
      <c r="B102" s="577"/>
      <c r="C102" s="542" t="str">
        <f>IF(作業員の選択!$C$35="","",VLOOKUP(作業員の選択!$C$35,基本データ!$A$11:$AN$50,1,FALSE))</f>
        <v>白井　五平</v>
      </c>
      <c r="D102" s="543"/>
      <c r="E102" s="543"/>
      <c r="F102" s="543"/>
      <c r="G102" s="544"/>
      <c r="H102" s="548">
        <f>IF(作業員の選択!$C$35="","",VLOOKUP(作業員の選択!$C$35,基本データ!$A$11:$AN$50,36,FALSE))</f>
        <v>25</v>
      </c>
      <c r="I102" s="549"/>
      <c r="J102" s="549"/>
      <c r="K102" s="549"/>
      <c r="L102" s="549"/>
      <c r="M102" s="549"/>
      <c r="N102" s="549"/>
      <c r="O102" s="550"/>
      <c r="P102" s="548" t="s">
        <v>399</v>
      </c>
      <c r="Q102" s="549"/>
      <c r="R102" s="549"/>
      <c r="S102" s="549"/>
      <c r="T102" s="549"/>
      <c r="U102" s="549"/>
      <c r="V102" s="549"/>
      <c r="W102" s="549"/>
      <c r="X102" s="550"/>
      <c r="Y102" s="517">
        <f>IF(作業員の選択!$C$35="","",VLOOKUP(作業員の選択!$C$35,基本データ!$A$11:$AN$50,40,FALSE))</f>
        <v>1025</v>
      </c>
      <c r="Z102" s="517"/>
      <c r="AA102" s="517"/>
      <c r="AB102" s="517"/>
      <c r="AC102" s="517"/>
      <c r="AD102" s="517"/>
      <c r="AE102" s="517"/>
      <c r="AF102" s="517"/>
      <c r="AG102" s="517"/>
    </row>
    <row r="103" spans="1:33" ht="15.95" customHeight="1">
      <c r="A103" s="20"/>
      <c r="B103" s="576">
        <v>26</v>
      </c>
      <c r="C103" s="573" t="str">
        <f>IF(作業員の選択!$C$36="","",VLOOKUP(作業員の選択!$C$36,基本データ!$A$11:$AN$50,2,FALSE))</f>
        <v>しらい　ろくへい</v>
      </c>
      <c r="D103" s="574"/>
      <c r="E103" s="574"/>
      <c r="F103" s="574"/>
      <c r="G103" s="575"/>
      <c r="H103" s="573" t="str">
        <f>IF(作業員の選択!$C$36="","",VLOOKUP(作業員の選択!$C$36,基本データ!$A$11:$AN$50,35,FALSE))</f>
        <v>建設国保</v>
      </c>
      <c r="I103" s="574"/>
      <c r="J103" s="574"/>
      <c r="K103" s="574"/>
      <c r="L103" s="574"/>
      <c r="M103" s="574"/>
      <c r="N103" s="574"/>
      <c r="O103" s="575"/>
      <c r="P103" s="573" t="str">
        <f>IF(作業員の選択!$C$36="","",VLOOKUP(作業員の選択!$C$36,基本データ!$A$11:$AN$50,37,FALSE))</f>
        <v>受給者</v>
      </c>
      <c r="Q103" s="574"/>
      <c r="R103" s="574"/>
      <c r="S103" s="574"/>
      <c r="T103" s="574"/>
      <c r="U103" s="574"/>
      <c r="V103" s="574"/>
      <c r="W103" s="574"/>
      <c r="X103" s="575"/>
      <c r="Y103" s="528" t="str">
        <f>IF(作業員の選択!$C$36="","",VLOOKUP(作業員の選択!$C$36,基本データ!$A$11:$AN$50,39,FALSE))</f>
        <v>日雇保険</v>
      </c>
      <c r="Z103" s="528"/>
      <c r="AA103" s="528"/>
      <c r="AB103" s="528"/>
      <c r="AC103" s="528"/>
      <c r="AD103" s="528"/>
      <c r="AE103" s="528"/>
      <c r="AF103" s="528"/>
      <c r="AG103" s="528"/>
    </row>
    <row r="104" spans="1:33" ht="27.95" customHeight="1">
      <c r="A104" s="20"/>
      <c r="B104" s="577"/>
      <c r="C104" s="542" t="str">
        <f>IF(作業員の選択!$C$36="","",VLOOKUP(作業員の選択!$C$36,基本データ!$A$11:$AN$50,1,FALSE))</f>
        <v>白井　六平</v>
      </c>
      <c r="D104" s="543"/>
      <c r="E104" s="543"/>
      <c r="F104" s="543"/>
      <c r="G104" s="544"/>
      <c r="H104" s="548">
        <f>IF(作業員の選択!$C$36="","",VLOOKUP(作業員の選択!$C$36,基本データ!$A$11:$AN$50,36,FALSE))</f>
        <v>26</v>
      </c>
      <c r="I104" s="549"/>
      <c r="J104" s="549"/>
      <c r="K104" s="549"/>
      <c r="L104" s="549"/>
      <c r="M104" s="549"/>
      <c r="N104" s="549"/>
      <c r="O104" s="550"/>
      <c r="P104" s="548" t="s">
        <v>399</v>
      </c>
      <c r="Q104" s="549"/>
      <c r="R104" s="549"/>
      <c r="S104" s="549"/>
      <c r="T104" s="549"/>
      <c r="U104" s="549"/>
      <c r="V104" s="549"/>
      <c r="W104" s="549"/>
      <c r="X104" s="550"/>
      <c r="Y104" s="517">
        <f>IF(作業員の選択!$C$36="","",VLOOKUP(作業員の選択!$C$36,基本データ!$A$11:$AN$50,40,FALSE))</f>
        <v>1026</v>
      </c>
      <c r="Z104" s="517"/>
      <c r="AA104" s="517"/>
      <c r="AB104" s="517"/>
      <c r="AC104" s="517"/>
      <c r="AD104" s="517"/>
      <c r="AE104" s="517"/>
      <c r="AF104" s="517"/>
      <c r="AG104" s="517"/>
    </row>
    <row r="105" spans="1:33" ht="15.95" customHeight="1">
      <c r="A105" s="20"/>
      <c r="B105" s="576">
        <v>27</v>
      </c>
      <c r="C105" s="573" t="str">
        <f>IF(作業員の選択!$C$37="","",VLOOKUP(作業員の選択!$C$37,基本データ!$A$11:$AN$50,2,FALSE))</f>
        <v>しらい　ななへい</v>
      </c>
      <c r="D105" s="574"/>
      <c r="E105" s="574"/>
      <c r="F105" s="574"/>
      <c r="G105" s="575"/>
      <c r="H105" s="573" t="str">
        <f>IF(作業員の選択!$C$37="","",VLOOKUP(作業員の選択!$C$37,基本データ!$A$11:$AN$50,35,FALSE))</f>
        <v>建設国保</v>
      </c>
      <c r="I105" s="574"/>
      <c r="J105" s="574"/>
      <c r="K105" s="574"/>
      <c r="L105" s="574"/>
      <c r="M105" s="574"/>
      <c r="N105" s="574"/>
      <c r="O105" s="575"/>
      <c r="P105" s="573" t="str">
        <f>IF(作業員の選択!$C$37="","",VLOOKUP(作業員の選択!$C$37,基本データ!$A$11:$AN$50,37,FALSE))</f>
        <v>受給者</v>
      </c>
      <c r="Q105" s="574"/>
      <c r="R105" s="574"/>
      <c r="S105" s="574"/>
      <c r="T105" s="574"/>
      <c r="U105" s="574"/>
      <c r="V105" s="574"/>
      <c r="W105" s="574"/>
      <c r="X105" s="575"/>
      <c r="Y105" s="528" t="str">
        <f>IF(作業員の選択!$C$37="","",VLOOKUP(作業員の選択!$C$37,基本データ!$A$11:$AN$50,39,FALSE))</f>
        <v>日雇保険</v>
      </c>
      <c r="Z105" s="528"/>
      <c r="AA105" s="528"/>
      <c r="AB105" s="528"/>
      <c r="AC105" s="528"/>
      <c r="AD105" s="528"/>
      <c r="AE105" s="528"/>
      <c r="AF105" s="528"/>
      <c r="AG105" s="528"/>
    </row>
    <row r="106" spans="1:33" ht="27.95" customHeight="1">
      <c r="A106" s="20"/>
      <c r="B106" s="577"/>
      <c r="C106" s="542" t="str">
        <f>IF(作業員の選択!$C$37="","",VLOOKUP(作業員の選択!$C$37,基本データ!$A$11:$AN$50,1,FALSE))</f>
        <v>白井　七平</v>
      </c>
      <c r="D106" s="543"/>
      <c r="E106" s="543"/>
      <c r="F106" s="543"/>
      <c r="G106" s="544"/>
      <c r="H106" s="548">
        <f>IF(作業員の選択!$C$37="","",VLOOKUP(作業員の選択!$C$37,基本データ!$A$11:$AN$50,36,FALSE))</f>
        <v>27</v>
      </c>
      <c r="I106" s="549"/>
      <c r="J106" s="549"/>
      <c r="K106" s="549"/>
      <c r="L106" s="549"/>
      <c r="M106" s="549"/>
      <c r="N106" s="549"/>
      <c r="O106" s="550"/>
      <c r="P106" s="548" t="s">
        <v>399</v>
      </c>
      <c r="Q106" s="549"/>
      <c r="R106" s="549"/>
      <c r="S106" s="549"/>
      <c r="T106" s="549"/>
      <c r="U106" s="549"/>
      <c r="V106" s="549"/>
      <c r="W106" s="549"/>
      <c r="X106" s="550"/>
      <c r="Y106" s="517">
        <f>IF(作業員の選択!$C$37="","",VLOOKUP(作業員の選択!$C$37,基本データ!$A$11:$AN$50,40,FALSE))</f>
        <v>1027</v>
      </c>
      <c r="Z106" s="517"/>
      <c r="AA106" s="517"/>
      <c r="AB106" s="517"/>
      <c r="AC106" s="517"/>
      <c r="AD106" s="517"/>
      <c r="AE106" s="517"/>
      <c r="AF106" s="517"/>
      <c r="AG106" s="517"/>
    </row>
    <row r="107" spans="1:33" ht="15.95" customHeight="1">
      <c r="A107" s="20"/>
      <c r="B107" s="576">
        <v>28</v>
      </c>
      <c r="C107" s="573" t="str">
        <f>IF(作業員の選択!$C$38="","",VLOOKUP(作業員の選択!$C$38,基本データ!$A$11:$AN$50,2,FALSE))</f>
        <v>しらい　はちへい</v>
      </c>
      <c r="D107" s="574"/>
      <c r="E107" s="574"/>
      <c r="F107" s="574"/>
      <c r="G107" s="575"/>
      <c r="H107" s="573" t="str">
        <f>IF(作業員の選択!$C$38="","",VLOOKUP(作業員の選択!$C$38,基本データ!$A$11:$AN$50,35,FALSE))</f>
        <v>適用除外</v>
      </c>
      <c r="I107" s="574"/>
      <c r="J107" s="574"/>
      <c r="K107" s="574"/>
      <c r="L107" s="574"/>
      <c r="M107" s="574"/>
      <c r="N107" s="574"/>
      <c r="O107" s="575"/>
      <c r="P107" s="573" t="str">
        <f>IF(作業員の選択!$C$38="","",VLOOKUP(作業員の選択!$C$38,基本データ!$A$11:$AN$50,37,FALSE))</f>
        <v>受給者</v>
      </c>
      <c r="Q107" s="574"/>
      <c r="R107" s="574"/>
      <c r="S107" s="574"/>
      <c r="T107" s="574"/>
      <c r="U107" s="574"/>
      <c r="V107" s="574"/>
      <c r="W107" s="574"/>
      <c r="X107" s="575"/>
      <c r="Y107" s="528" t="str">
        <f>IF(作業員の選択!$C$38="","",VLOOKUP(作業員の選択!$C$38,基本データ!$A$11:$AN$50,39,FALSE))</f>
        <v>日雇保険</v>
      </c>
      <c r="Z107" s="528"/>
      <c r="AA107" s="528"/>
      <c r="AB107" s="528"/>
      <c r="AC107" s="528"/>
      <c r="AD107" s="528"/>
      <c r="AE107" s="528"/>
      <c r="AF107" s="528"/>
      <c r="AG107" s="528"/>
    </row>
    <row r="108" spans="1:33" ht="27.95" customHeight="1">
      <c r="A108" s="20"/>
      <c r="B108" s="577"/>
      <c r="C108" s="542" t="str">
        <f>IF(作業員の選択!$C$38="","",VLOOKUP(作業員の選択!$C$38,基本データ!$A$11:$AN$50,1,FALSE))</f>
        <v>白井　八平</v>
      </c>
      <c r="D108" s="543"/>
      <c r="E108" s="543"/>
      <c r="F108" s="543"/>
      <c r="G108" s="544"/>
      <c r="H108" s="548">
        <f>IF(作業員の選択!$C$38="","",VLOOKUP(作業員の選択!$C$38,基本データ!$A$11:$AN$50,36,FALSE))</f>
        <v>28</v>
      </c>
      <c r="I108" s="549"/>
      <c r="J108" s="549"/>
      <c r="K108" s="549"/>
      <c r="L108" s="549"/>
      <c r="M108" s="549"/>
      <c r="N108" s="549"/>
      <c r="O108" s="550"/>
      <c r="P108" s="548" t="s">
        <v>399</v>
      </c>
      <c r="Q108" s="549"/>
      <c r="R108" s="549"/>
      <c r="S108" s="549"/>
      <c r="T108" s="549"/>
      <c r="U108" s="549"/>
      <c r="V108" s="549"/>
      <c r="W108" s="549"/>
      <c r="X108" s="550"/>
      <c r="Y108" s="517">
        <f>IF(作業員の選択!$C$38="","",VLOOKUP(作業員の選択!$C$38,基本データ!$A$11:$AN$50,40,FALSE))</f>
        <v>1028</v>
      </c>
      <c r="Z108" s="517"/>
      <c r="AA108" s="517"/>
      <c r="AB108" s="517"/>
      <c r="AC108" s="517"/>
      <c r="AD108" s="517"/>
      <c r="AE108" s="517"/>
      <c r="AF108" s="517"/>
      <c r="AG108" s="517"/>
    </row>
    <row r="109" spans="1:33" ht="15.95" customHeight="1">
      <c r="A109" s="20"/>
      <c r="B109" s="576">
        <v>29</v>
      </c>
      <c r="C109" s="573" t="str">
        <f>IF(作業員の選択!$C$39="","",VLOOKUP(作業員の選択!$C$39,基本データ!$A$11:$AN$50,2,FALSE))</f>
        <v>しらい　くへい</v>
      </c>
      <c r="D109" s="574"/>
      <c r="E109" s="574"/>
      <c r="F109" s="574"/>
      <c r="G109" s="575"/>
      <c r="H109" s="573" t="str">
        <f>IF(作業員の選択!$C$39="","",VLOOKUP(作業員の選択!$C$39,基本データ!$A$11:$AN$50,35,FALSE))</f>
        <v>適用除外</v>
      </c>
      <c r="I109" s="574"/>
      <c r="J109" s="574"/>
      <c r="K109" s="574"/>
      <c r="L109" s="574"/>
      <c r="M109" s="574"/>
      <c r="N109" s="574"/>
      <c r="O109" s="575"/>
      <c r="P109" s="573" t="str">
        <f>IF(作業員の選択!$C$39="","",VLOOKUP(作業員の選択!$C$39,基本データ!$A$11:$AN$50,37,FALSE))</f>
        <v>受給者</v>
      </c>
      <c r="Q109" s="574"/>
      <c r="R109" s="574"/>
      <c r="S109" s="574"/>
      <c r="T109" s="574"/>
      <c r="U109" s="574"/>
      <c r="V109" s="574"/>
      <c r="W109" s="574"/>
      <c r="X109" s="575"/>
      <c r="Y109" s="528" t="str">
        <f>IF(作業員の選択!$C$39="","",VLOOKUP(作業員の選択!$C$39,基本データ!$A$11:$AN$50,39,FALSE))</f>
        <v>日雇保険</v>
      </c>
      <c r="Z109" s="528"/>
      <c r="AA109" s="528"/>
      <c r="AB109" s="528"/>
      <c r="AC109" s="528"/>
      <c r="AD109" s="528"/>
      <c r="AE109" s="528"/>
      <c r="AF109" s="528"/>
      <c r="AG109" s="528"/>
    </row>
    <row r="110" spans="1:33" ht="27.95" customHeight="1">
      <c r="A110" s="20"/>
      <c r="B110" s="577"/>
      <c r="C110" s="542" t="str">
        <f>IF(作業員の選択!$C$39="","",VLOOKUP(作業員の選択!$C$39,基本データ!$A$11:$AN$50,1,FALSE))</f>
        <v>白井　九平</v>
      </c>
      <c r="D110" s="543"/>
      <c r="E110" s="543"/>
      <c r="F110" s="543"/>
      <c r="G110" s="544"/>
      <c r="H110" s="548">
        <f>IF(作業員の選択!$C$39="","",VLOOKUP(作業員の選択!$C$39,基本データ!$A$11:$AN$50,36,FALSE))</f>
        <v>29</v>
      </c>
      <c r="I110" s="549"/>
      <c r="J110" s="549"/>
      <c r="K110" s="549"/>
      <c r="L110" s="549"/>
      <c r="M110" s="549"/>
      <c r="N110" s="549"/>
      <c r="O110" s="550"/>
      <c r="P110" s="548" t="s">
        <v>399</v>
      </c>
      <c r="Q110" s="549"/>
      <c r="R110" s="549"/>
      <c r="S110" s="549"/>
      <c r="T110" s="549"/>
      <c r="U110" s="549"/>
      <c r="V110" s="549"/>
      <c r="W110" s="549"/>
      <c r="X110" s="550"/>
      <c r="Y110" s="517">
        <f>IF(作業員の選択!$C$39="","",VLOOKUP(作業員の選択!$C$39,基本データ!$A$11:$AN$50,40,FALSE))</f>
        <v>1029</v>
      </c>
      <c r="Z110" s="517"/>
      <c r="AA110" s="517"/>
      <c r="AB110" s="517"/>
      <c r="AC110" s="517"/>
      <c r="AD110" s="517"/>
      <c r="AE110" s="517"/>
      <c r="AF110" s="517"/>
      <c r="AG110" s="517"/>
    </row>
    <row r="111" spans="1:33" ht="15.95" customHeight="1">
      <c r="A111" s="20"/>
      <c r="B111" s="576">
        <v>30</v>
      </c>
      <c r="C111" s="573" t="str">
        <f>IF(作業員の選択!$C$40="","",VLOOKUP(作業員の選択!$C$40,基本データ!$A$11:$AN$50,2,FALSE))</f>
        <v>しらい　じゅうへい</v>
      </c>
      <c r="D111" s="574"/>
      <c r="E111" s="574"/>
      <c r="F111" s="574"/>
      <c r="G111" s="575"/>
      <c r="H111" s="573" t="str">
        <f>IF(作業員の選択!$C$40="","",VLOOKUP(作業員の選択!$C$40,基本データ!$A$11:$AN$50,35,FALSE))</f>
        <v>適用除外</v>
      </c>
      <c r="I111" s="574"/>
      <c r="J111" s="574"/>
      <c r="K111" s="574"/>
      <c r="L111" s="574"/>
      <c r="M111" s="574"/>
      <c r="N111" s="574"/>
      <c r="O111" s="575"/>
      <c r="P111" s="573" t="str">
        <f>IF(作業員の選択!$C$40="","",VLOOKUP(作業員の選択!$C$40,基本データ!$A$11:$AN$50,37,FALSE))</f>
        <v>受給者</v>
      </c>
      <c r="Q111" s="574"/>
      <c r="R111" s="574"/>
      <c r="S111" s="574"/>
      <c r="T111" s="574"/>
      <c r="U111" s="574"/>
      <c r="V111" s="574"/>
      <c r="W111" s="574"/>
      <c r="X111" s="575"/>
      <c r="Y111" s="528" t="str">
        <f>IF(作業員の選択!$C$40="","",VLOOKUP(作業員の選択!$C$40,基本データ!$A$11:$AN$50,39,FALSE))</f>
        <v>日雇保険</v>
      </c>
      <c r="Z111" s="528"/>
      <c r="AA111" s="528"/>
      <c r="AB111" s="528"/>
      <c r="AC111" s="528"/>
      <c r="AD111" s="528"/>
      <c r="AE111" s="528"/>
      <c r="AF111" s="528"/>
      <c r="AG111" s="528"/>
    </row>
    <row r="112" spans="1:33" ht="27.95" customHeight="1">
      <c r="A112" s="20"/>
      <c r="B112" s="587"/>
      <c r="C112" s="542" t="str">
        <f>IF(作業員の選択!$C$40="","",VLOOKUP(作業員の選択!$C$40,基本データ!$A$11:$AN$50,1,FALSE))</f>
        <v>白井　十平</v>
      </c>
      <c r="D112" s="543"/>
      <c r="E112" s="543"/>
      <c r="F112" s="543"/>
      <c r="G112" s="544"/>
      <c r="H112" s="548">
        <f>IF(作業員の選択!$C$40="","",VLOOKUP(作業員の選択!$C$40,基本データ!$A$11:$AN$50,36,FALSE))</f>
        <v>30</v>
      </c>
      <c r="I112" s="549"/>
      <c r="J112" s="549"/>
      <c r="K112" s="549"/>
      <c r="L112" s="549"/>
      <c r="M112" s="549"/>
      <c r="N112" s="549"/>
      <c r="O112" s="550"/>
      <c r="P112" s="548" t="s">
        <v>399</v>
      </c>
      <c r="Q112" s="549"/>
      <c r="R112" s="549"/>
      <c r="S112" s="549"/>
      <c r="T112" s="549"/>
      <c r="U112" s="549"/>
      <c r="V112" s="549"/>
      <c r="W112" s="549"/>
      <c r="X112" s="550"/>
      <c r="Y112" s="517">
        <f>IF(作業員の選択!$C$40="","",VLOOKUP(作業員の選択!$C$40,基本データ!$A$11:$AN$50,40,FALSE))</f>
        <v>1030</v>
      </c>
      <c r="Z112" s="517"/>
      <c r="AA112" s="517"/>
      <c r="AB112" s="517"/>
      <c r="AC112" s="517"/>
      <c r="AD112" s="517"/>
      <c r="AE112" s="517"/>
      <c r="AF112" s="517"/>
      <c r="AG112" s="517"/>
    </row>
    <row r="113" spans="1:35">
      <c r="A113" s="18"/>
      <c r="B113" s="17"/>
      <c r="C113" s="17"/>
      <c r="D113" s="17"/>
      <c r="E113" s="17"/>
      <c r="F113" s="17"/>
      <c r="G113" s="17"/>
      <c r="H113" s="17"/>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row>
    <row r="114" spans="1:35" s="6" customFormat="1" ht="134.25" customHeight="1">
      <c r="A114" s="18"/>
      <c r="B114" s="547" t="s">
        <v>1</v>
      </c>
      <c r="C114" s="547"/>
      <c r="D114" s="547"/>
      <c r="E114" s="547"/>
      <c r="F114" s="547"/>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8" t="s">
        <v>0</v>
      </c>
    </row>
    <row r="115" spans="1:35" s="6" customFormat="1">
      <c r="A115" s="18"/>
      <c r="B115" s="17"/>
      <c r="C115" s="16"/>
      <c r="D115" s="15"/>
      <c r="E115" s="14"/>
      <c r="F115" s="14"/>
      <c r="G115" s="14"/>
      <c r="H115" s="11"/>
      <c r="I115" s="10"/>
      <c r="J115" s="9"/>
      <c r="K115" s="8"/>
      <c r="L115" s="8"/>
      <c r="M115" s="8"/>
      <c r="N115" s="8"/>
      <c r="O115" s="8"/>
      <c r="P115" s="8"/>
      <c r="Q115" s="8"/>
      <c r="R115" s="8"/>
      <c r="S115" s="19"/>
      <c r="T115" s="10"/>
      <c r="U115" s="9"/>
      <c r="V115" s="8"/>
      <c r="W115" s="8"/>
      <c r="X115" s="8"/>
      <c r="Y115" s="8"/>
      <c r="Z115" s="8"/>
      <c r="AA115" s="8"/>
      <c r="AB115" s="8"/>
      <c r="AC115" s="10"/>
      <c r="AD115" s="9"/>
      <c r="AE115" s="8"/>
      <c r="AF115" s="8"/>
      <c r="AG115" s="8"/>
    </row>
    <row r="116" spans="1:35" s="6" customFormat="1" ht="17.25" customHeight="1">
      <c r="A116" s="18"/>
      <c r="B116" s="17"/>
      <c r="C116" s="16"/>
      <c r="D116" s="15"/>
      <c r="E116" s="14"/>
      <c r="F116" s="14"/>
      <c r="G116" s="14"/>
      <c r="H116" s="13"/>
      <c r="I116" s="10"/>
      <c r="J116" s="9"/>
      <c r="K116" s="8"/>
      <c r="L116" s="8"/>
      <c r="M116" s="9"/>
      <c r="N116" s="10"/>
      <c r="O116" s="9"/>
      <c r="P116" s="8"/>
      <c r="Q116" s="8"/>
      <c r="R116" s="8"/>
      <c r="S116" s="8"/>
      <c r="T116" s="10"/>
      <c r="U116" s="9"/>
      <c r="V116" s="11"/>
      <c r="W116" s="11"/>
      <c r="X116" s="11"/>
      <c r="Y116" s="11"/>
      <c r="Z116" s="11"/>
      <c r="AA116" s="11"/>
      <c r="AB116" s="11"/>
      <c r="AC116" s="10"/>
      <c r="AD116" s="9"/>
      <c r="AE116" s="8"/>
      <c r="AF116" s="8"/>
      <c r="AG116" s="8"/>
    </row>
    <row r="117" spans="1:35" s="6" customFormat="1">
      <c r="A117" s="18"/>
      <c r="B117" s="17"/>
      <c r="C117" s="16"/>
      <c r="D117" s="15"/>
      <c r="E117" s="14"/>
      <c r="F117" s="14"/>
      <c r="G117" s="14"/>
      <c r="H117" s="13"/>
      <c r="I117" s="10"/>
      <c r="J117" s="9"/>
      <c r="K117" s="8"/>
      <c r="L117" s="8"/>
      <c r="M117" s="9"/>
      <c r="N117" s="10"/>
      <c r="O117" s="9"/>
      <c r="P117" s="8"/>
      <c r="Q117" s="8"/>
      <c r="R117" s="8"/>
      <c r="S117" s="8"/>
      <c r="T117" s="12"/>
      <c r="U117" s="9"/>
      <c r="V117" s="11"/>
      <c r="W117" s="11"/>
      <c r="X117" s="11"/>
      <c r="Y117" s="11"/>
      <c r="Z117" s="11"/>
      <c r="AA117" s="11"/>
      <c r="AB117" s="11"/>
      <c r="AC117" s="10"/>
      <c r="AD117" s="9"/>
      <c r="AE117" s="8"/>
      <c r="AF117" s="8"/>
      <c r="AG117" s="8"/>
      <c r="AI117" s="7"/>
    </row>
    <row r="118" spans="1:35">
      <c r="B118" s="5"/>
      <c r="C118" s="4"/>
      <c r="D118" s="3"/>
      <c r="E118" s="545"/>
      <c r="F118" s="545"/>
      <c r="G118" s="545"/>
      <c r="H118" s="545"/>
      <c r="V118" s="2"/>
      <c r="W118" s="2"/>
    </row>
  </sheetData>
  <sheetProtection algorithmName="SHA-512" hashValue="f8avO98w8yxiMGCXCdTqsnYp1a2AasbLgsD0S54X/iQbFgaQqotrXXtgElFOpJ+VI6Fir+YtBPicz1f5j0HaRA==" saltValue="6RGGjUK4k34ilp7chJIeSQ==" spinCount="100000" sheet="1" formatCells="0" formatColumns="0" formatRows="0"/>
  <mergeCells count="346">
    <mergeCell ref="B39:F40"/>
    <mergeCell ref="T40:W41"/>
    <mergeCell ref="X40:AG41"/>
    <mergeCell ref="B77:F78"/>
    <mergeCell ref="T78:W79"/>
    <mergeCell ref="X78:AG79"/>
    <mergeCell ref="U80:X80"/>
    <mergeCell ref="Y80:AG80"/>
    <mergeCell ref="B111:B112"/>
    <mergeCell ref="C111:G111"/>
    <mergeCell ref="H111:O111"/>
    <mergeCell ref="P111:X111"/>
    <mergeCell ref="Y111:AG111"/>
    <mergeCell ref="C112:G112"/>
    <mergeCell ref="H112:O112"/>
    <mergeCell ref="P112:X112"/>
    <mergeCell ref="Y112:AG112"/>
    <mergeCell ref="B107:B108"/>
    <mergeCell ref="C107:G107"/>
    <mergeCell ref="H107:O107"/>
    <mergeCell ref="P107:X107"/>
    <mergeCell ref="Y107:AG107"/>
    <mergeCell ref="C108:G108"/>
    <mergeCell ref="H108:O108"/>
    <mergeCell ref="B114:AF114"/>
    <mergeCell ref="B109:B110"/>
    <mergeCell ref="C109:G109"/>
    <mergeCell ref="H109:O109"/>
    <mergeCell ref="P109:X109"/>
    <mergeCell ref="Y109:AG109"/>
    <mergeCell ref="C110:G110"/>
    <mergeCell ref="H110:O110"/>
    <mergeCell ref="P110:X110"/>
    <mergeCell ref="Y110:AG110"/>
    <mergeCell ref="P108:X108"/>
    <mergeCell ref="Y108:AG108"/>
    <mergeCell ref="B105:B106"/>
    <mergeCell ref="C105:G105"/>
    <mergeCell ref="H105:O105"/>
    <mergeCell ref="P105:X105"/>
    <mergeCell ref="Y105:AG105"/>
    <mergeCell ref="C106:G106"/>
    <mergeCell ref="H106:O106"/>
    <mergeCell ref="P106:X106"/>
    <mergeCell ref="Y106:AG106"/>
    <mergeCell ref="B103:B104"/>
    <mergeCell ref="C103:G103"/>
    <mergeCell ref="H103:O103"/>
    <mergeCell ref="P103:X103"/>
    <mergeCell ref="Y103:AG103"/>
    <mergeCell ref="C104:G104"/>
    <mergeCell ref="H104:O104"/>
    <mergeCell ref="P104:X104"/>
    <mergeCell ref="Y104:AG104"/>
    <mergeCell ref="B101:B102"/>
    <mergeCell ref="C101:G101"/>
    <mergeCell ref="H101:O101"/>
    <mergeCell ref="P101:X101"/>
    <mergeCell ref="Y101:AG101"/>
    <mergeCell ref="C102:G102"/>
    <mergeCell ref="H102:O102"/>
    <mergeCell ref="P102:X102"/>
    <mergeCell ref="Y102:AG102"/>
    <mergeCell ref="B99:B100"/>
    <mergeCell ref="C99:G99"/>
    <mergeCell ref="H99:O99"/>
    <mergeCell ref="P99:X99"/>
    <mergeCell ref="Y99:AG99"/>
    <mergeCell ref="C100:G100"/>
    <mergeCell ref="H100:O100"/>
    <mergeCell ref="P100:X100"/>
    <mergeCell ref="Y100:AG100"/>
    <mergeCell ref="B97:B98"/>
    <mergeCell ref="C97:G97"/>
    <mergeCell ref="H97:O97"/>
    <mergeCell ref="P97:X97"/>
    <mergeCell ref="Y97:AG97"/>
    <mergeCell ref="C98:G98"/>
    <mergeCell ref="H98:O98"/>
    <mergeCell ref="P98:X98"/>
    <mergeCell ref="Y98:AG98"/>
    <mergeCell ref="B95:B96"/>
    <mergeCell ref="C95:G95"/>
    <mergeCell ref="H95:O95"/>
    <mergeCell ref="P95:X95"/>
    <mergeCell ref="Y95:AG95"/>
    <mergeCell ref="C96:G96"/>
    <mergeCell ref="H96:O96"/>
    <mergeCell ref="P96:X96"/>
    <mergeCell ref="Y96:AG96"/>
    <mergeCell ref="B89:B92"/>
    <mergeCell ref="C89:G89"/>
    <mergeCell ref="H89:AG90"/>
    <mergeCell ref="C90:G92"/>
    <mergeCell ref="H91:O92"/>
    <mergeCell ref="P91:X92"/>
    <mergeCell ref="Y91:AG92"/>
    <mergeCell ref="B93:B94"/>
    <mergeCell ref="C93:G93"/>
    <mergeCell ref="H93:O93"/>
    <mergeCell ref="P93:X93"/>
    <mergeCell ref="Y93:AG93"/>
    <mergeCell ref="C94:G94"/>
    <mergeCell ref="H94:O94"/>
    <mergeCell ref="P94:X94"/>
    <mergeCell ref="Y94:AG94"/>
    <mergeCell ref="G81:V82"/>
    <mergeCell ref="K83:Q83"/>
    <mergeCell ref="R83:U83"/>
    <mergeCell ref="A85:C85"/>
    <mergeCell ref="D85:J85"/>
    <mergeCell ref="L85:N86"/>
    <mergeCell ref="O85:T86"/>
    <mergeCell ref="W85:X85"/>
    <mergeCell ref="AA85:AF86"/>
    <mergeCell ref="A86:C86"/>
    <mergeCell ref="D86:I86"/>
    <mergeCell ref="V86:Z86"/>
    <mergeCell ref="B76:AF76"/>
    <mergeCell ref="B73:B74"/>
    <mergeCell ref="C73:G73"/>
    <mergeCell ref="H73:O73"/>
    <mergeCell ref="P73:X73"/>
    <mergeCell ref="Y73:AG73"/>
    <mergeCell ref="C74:G74"/>
    <mergeCell ref="H74:O74"/>
    <mergeCell ref="P74:X74"/>
    <mergeCell ref="Y74:AG74"/>
    <mergeCell ref="B71:B72"/>
    <mergeCell ref="C71:G71"/>
    <mergeCell ref="H71:O71"/>
    <mergeCell ref="P71:X71"/>
    <mergeCell ref="Y71:AG71"/>
    <mergeCell ref="C72:G72"/>
    <mergeCell ref="H72:O72"/>
    <mergeCell ref="P72:X72"/>
    <mergeCell ref="Y72:AG72"/>
    <mergeCell ref="B69:B70"/>
    <mergeCell ref="C69:G69"/>
    <mergeCell ref="H69:O69"/>
    <mergeCell ref="P69:X69"/>
    <mergeCell ref="Y69:AG69"/>
    <mergeCell ref="C70:G70"/>
    <mergeCell ref="H70:O70"/>
    <mergeCell ref="P70:X70"/>
    <mergeCell ref="Y70:AG70"/>
    <mergeCell ref="B67:B68"/>
    <mergeCell ref="C67:G67"/>
    <mergeCell ref="H67:O67"/>
    <mergeCell ref="P67:X67"/>
    <mergeCell ref="Y67:AG67"/>
    <mergeCell ref="C68:G68"/>
    <mergeCell ref="H68:O68"/>
    <mergeCell ref="P68:X68"/>
    <mergeCell ref="Y68:AG68"/>
    <mergeCell ref="B65:B66"/>
    <mergeCell ref="C65:G65"/>
    <mergeCell ref="H65:O65"/>
    <mergeCell ref="P65:X65"/>
    <mergeCell ref="Y65:AG65"/>
    <mergeCell ref="C66:G66"/>
    <mergeCell ref="H66:O66"/>
    <mergeCell ref="P66:X66"/>
    <mergeCell ref="Y66:AG66"/>
    <mergeCell ref="B63:B64"/>
    <mergeCell ref="C63:G63"/>
    <mergeCell ref="H63:O63"/>
    <mergeCell ref="P63:X63"/>
    <mergeCell ref="Y63:AG63"/>
    <mergeCell ref="C64:G64"/>
    <mergeCell ref="H64:O64"/>
    <mergeCell ref="P64:X64"/>
    <mergeCell ref="Y64:AG64"/>
    <mergeCell ref="B61:B62"/>
    <mergeCell ref="C61:G61"/>
    <mergeCell ref="H61:O61"/>
    <mergeCell ref="P61:X61"/>
    <mergeCell ref="Y61:AG61"/>
    <mergeCell ref="C62:G62"/>
    <mergeCell ref="H62:O62"/>
    <mergeCell ref="P62:X62"/>
    <mergeCell ref="Y62:AG62"/>
    <mergeCell ref="B59:B60"/>
    <mergeCell ref="C59:G59"/>
    <mergeCell ref="H59:O59"/>
    <mergeCell ref="P59:X59"/>
    <mergeCell ref="Y59:AG59"/>
    <mergeCell ref="C60:G60"/>
    <mergeCell ref="H60:O60"/>
    <mergeCell ref="P60:X60"/>
    <mergeCell ref="Y60:AG60"/>
    <mergeCell ref="B57:B58"/>
    <mergeCell ref="C57:G57"/>
    <mergeCell ref="H57:O57"/>
    <mergeCell ref="P57:X57"/>
    <mergeCell ref="Y57:AG57"/>
    <mergeCell ref="C58:G58"/>
    <mergeCell ref="H58:O58"/>
    <mergeCell ref="P58:X58"/>
    <mergeCell ref="Y58:AG58"/>
    <mergeCell ref="B51:B54"/>
    <mergeCell ref="C51:G51"/>
    <mergeCell ref="H51:AG52"/>
    <mergeCell ref="C52:G54"/>
    <mergeCell ref="H53:O54"/>
    <mergeCell ref="P53:X54"/>
    <mergeCell ref="Y53:AG54"/>
    <mergeCell ref="B55:B56"/>
    <mergeCell ref="C55:G55"/>
    <mergeCell ref="H55:O55"/>
    <mergeCell ref="P55:X55"/>
    <mergeCell ref="Y55:AG55"/>
    <mergeCell ref="C56:G56"/>
    <mergeCell ref="H56:O56"/>
    <mergeCell ref="P56:X56"/>
    <mergeCell ref="Y56:AG56"/>
    <mergeCell ref="U42:X42"/>
    <mergeCell ref="Y42:AG42"/>
    <mergeCell ref="G43:V44"/>
    <mergeCell ref="K45:Q45"/>
    <mergeCell ref="R45:U45"/>
    <mergeCell ref="A47:C47"/>
    <mergeCell ref="D47:J47"/>
    <mergeCell ref="L47:N48"/>
    <mergeCell ref="O47:T48"/>
    <mergeCell ref="W47:X47"/>
    <mergeCell ref="AA47:AF48"/>
    <mergeCell ref="A48:C48"/>
    <mergeCell ref="D48:I48"/>
    <mergeCell ref="V48:Z48"/>
    <mergeCell ref="K7:Q7"/>
    <mergeCell ref="Y4:AG4"/>
    <mergeCell ref="C17:G17"/>
    <mergeCell ref="C19:G19"/>
    <mergeCell ref="L9:N10"/>
    <mergeCell ref="O9:T10"/>
    <mergeCell ref="A9:C9"/>
    <mergeCell ref="A10:C10"/>
    <mergeCell ref="H13:AG14"/>
    <mergeCell ref="B13:B16"/>
    <mergeCell ref="AA9:AF10"/>
    <mergeCell ref="W9:X9"/>
    <mergeCell ref="C14:G16"/>
    <mergeCell ref="C18:G18"/>
    <mergeCell ref="D9:J9"/>
    <mergeCell ref="D10:I10"/>
    <mergeCell ref="P18:X18"/>
    <mergeCell ref="C13:G13"/>
    <mergeCell ref="Y18:AG18"/>
    <mergeCell ref="H15:O16"/>
    <mergeCell ref="C30:G30"/>
    <mergeCell ref="B38:AF38"/>
    <mergeCell ref="P27:X27"/>
    <mergeCell ref="Y27:AG27"/>
    <mergeCell ref="P28:X28"/>
    <mergeCell ref="Y34:AG34"/>
    <mergeCell ref="Y32:AG32"/>
    <mergeCell ref="H31:O31"/>
    <mergeCell ref="C32:G32"/>
    <mergeCell ref="Y28:AG28"/>
    <mergeCell ref="Y33:AG33"/>
    <mergeCell ref="Y36:AG36"/>
    <mergeCell ref="H28:O28"/>
    <mergeCell ref="H29:O29"/>
    <mergeCell ref="P29:X29"/>
    <mergeCell ref="H30:O30"/>
    <mergeCell ref="P31:X31"/>
    <mergeCell ref="Y29:AG29"/>
    <mergeCell ref="Y30:AG30"/>
    <mergeCell ref="Y31:AG31"/>
    <mergeCell ref="H33:O33"/>
    <mergeCell ref="Y35:AG35"/>
    <mergeCell ref="H32:O32"/>
    <mergeCell ref="H34:O34"/>
    <mergeCell ref="B25:B26"/>
    <mergeCell ref="C25:G25"/>
    <mergeCell ref="C26:G26"/>
    <mergeCell ref="B17:B18"/>
    <mergeCell ref="H26:O26"/>
    <mergeCell ref="E118:H118"/>
    <mergeCell ref="C24:G24"/>
    <mergeCell ref="H17:O17"/>
    <mergeCell ref="P17:X17"/>
    <mergeCell ref="P19:X19"/>
    <mergeCell ref="C31:G31"/>
    <mergeCell ref="C27:G27"/>
    <mergeCell ref="H25:O25"/>
    <mergeCell ref="P25:X25"/>
    <mergeCell ref="H27:O27"/>
    <mergeCell ref="C22:G22"/>
    <mergeCell ref="C21:G21"/>
    <mergeCell ref="B33:B34"/>
    <mergeCell ref="C33:G33"/>
    <mergeCell ref="P33:X33"/>
    <mergeCell ref="B29:B30"/>
    <mergeCell ref="B27:B28"/>
    <mergeCell ref="C28:G28"/>
    <mergeCell ref="C29:G29"/>
    <mergeCell ref="P34:X34"/>
    <mergeCell ref="Y22:AG22"/>
    <mergeCell ref="Y25:AG25"/>
    <mergeCell ref="H23:O23"/>
    <mergeCell ref="P23:X23"/>
    <mergeCell ref="P26:X26"/>
    <mergeCell ref="Y26:AG26"/>
    <mergeCell ref="B35:B36"/>
    <mergeCell ref="C35:G35"/>
    <mergeCell ref="H35:O35"/>
    <mergeCell ref="P35:X35"/>
    <mergeCell ref="C36:G36"/>
    <mergeCell ref="H36:O36"/>
    <mergeCell ref="P36:X36"/>
    <mergeCell ref="C34:G34"/>
    <mergeCell ref="Y23:AG23"/>
    <mergeCell ref="H24:O24"/>
    <mergeCell ref="P24:X24"/>
    <mergeCell ref="Y24:AG24"/>
    <mergeCell ref="H22:O22"/>
    <mergeCell ref="P22:X22"/>
    <mergeCell ref="B21:B22"/>
    <mergeCell ref="C23:G23"/>
    <mergeCell ref="Y21:AG21"/>
    <mergeCell ref="B1:F2"/>
    <mergeCell ref="V10:Z10"/>
    <mergeCell ref="B31:B32"/>
    <mergeCell ref="P30:X30"/>
    <mergeCell ref="P32:X32"/>
    <mergeCell ref="X2:AG3"/>
    <mergeCell ref="R7:U7"/>
    <mergeCell ref="G5:V6"/>
    <mergeCell ref="U4:X4"/>
    <mergeCell ref="T2:W3"/>
    <mergeCell ref="Y20:AG20"/>
    <mergeCell ref="H19:O19"/>
    <mergeCell ref="Y17:AG17"/>
    <mergeCell ref="H18:O18"/>
    <mergeCell ref="Y15:AG16"/>
    <mergeCell ref="P15:X16"/>
    <mergeCell ref="B19:B20"/>
    <mergeCell ref="H21:O21"/>
    <mergeCell ref="P21:X21"/>
    <mergeCell ref="P20:X20"/>
    <mergeCell ref="C20:G20"/>
    <mergeCell ref="B23:B24"/>
    <mergeCell ref="Y19:AG19"/>
    <mergeCell ref="H20:O20"/>
  </mergeCells>
  <phoneticPr fontId="3"/>
  <printOptions horizontalCentered="1"/>
  <pageMargins left="0.23622047244094491" right="0.23622047244094491" top="0.59055118110236227" bottom="0.51181102362204722" header="0.23622047244094491" footer="0.51181102362204722"/>
  <pageSetup paperSize="9" scale="9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B8CF3-50A8-43F8-874B-4A933BBD8172}">
  <sheetPr codeName="Sheet5"/>
  <dimension ref="A1:AB88"/>
  <sheetViews>
    <sheetView showZeros="0" view="pageBreakPreview" zoomScaleNormal="100" zoomScaleSheetLayoutView="100" workbookViewId="0">
      <selection activeCell="A2" sqref="A2"/>
    </sheetView>
  </sheetViews>
  <sheetFormatPr defaultRowHeight="13.5"/>
  <cols>
    <col min="1" max="1" width="4.625" style="204" customWidth="1"/>
    <col min="2" max="5" width="5.625" style="204" customWidth="1"/>
    <col min="6" max="8" width="2.625" style="204" customWidth="1"/>
    <col min="9" max="9" width="4.625" style="204" customWidth="1"/>
    <col min="10" max="12" width="6.625" style="204" customWidth="1"/>
    <col min="13" max="13" width="13.5" style="204" customWidth="1"/>
    <col min="14" max="15" width="13.75" style="204" customWidth="1"/>
    <col min="16" max="16" width="17.625" style="204" customWidth="1"/>
    <col min="17" max="17" width="3.875" style="204" customWidth="1"/>
    <col min="18" max="18" width="2.375" style="204" customWidth="1"/>
    <col min="19" max="19" width="2.5" style="204" customWidth="1"/>
    <col min="20" max="20" width="5.625" style="204" customWidth="1"/>
    <col min="21" max="22" width="4.25" style="204" customWidth="1"/>
    <col min="23" max="23" width="13.75" style="204" customWidth="1"/>
    <col min="24" max="24" width="12.625" style="204" customWidth="1"/>
    <col min="25" max="25" width="10.625" style="204" customWidth="1"/>
    <col min="26" max="26" width="12.125" style="206" customWidth="1"/>
    <col min="27" max="27" width="9" style="206"/>
    <col min="28" max="28" width="10.5" style="206" bestFit="1" customWidth="1"/>
    <col min="29" max="16384" width="9" style="206"/>
  </cols>
  <sheetData>
    <row r="1" spans="1:28" ht="24" customHeight="1" thickBot="1">
      <c r="A1" s="204" t="s">
        <v>431</v>
      </c>
      <c r="B1" s="205"/>
      <c r="C1" s="205"/>
      <c r="D1" s="205"/>
      <c r="E1" s="205"/>
      <c r="F1" s="205"/>
      <c r="G1" s="205"/>
      <c r="H1" s="205"/>
      <c r="I1" s="205"/>
      <c r="J1" s="205"/>
      <c r="K1" s="205"/>
      <c r="L1" s="205"/>
      <c r="M1" s="588" t="s">
        <v>432</v>
      </c>
      <c r="N1" s="588"/>
      <c r="O1" s="588"/>
      <c r="P1" s="588"/>
      <c r="Q1" s="588"/>
      <c r="R1" s="588"/>
      <c r="S1" s="588"/>
      <c r="T1" s="205"/>
      <c r="U1" s="205"/>
      <c r="V1" s="205"/>
    </row>
    <row r="2" spans="1:28" ht="15" customHeight="1" thickBot="1">
      <c r="M2" s="207" t="s">
        <v>416</v>
      </c>
      <c r="N2" s="589">
        <f>IF(作業員の選択!$G$17="","　　　年　　月　　日",作業員の選択!$G$17)</f>
        <v>44562</v>
      </c>
      <c r="O2" s="589"/>
      <c r="P2" s="208" t="s">
        <v>417</v>
      </c>
      <c r="Q2" s="208"/>
      <c r="R2" s="208"/>
      <c r="S2" s="208"/>
      <c r="T2" s="206"/>
      <c r="U2" s="206"/>
      <c r="V2" s="209"/>
      <c r="W2" s="590" t="s">
        <v>433</v>
      </c>
      <c r="X2" s="592"/>
      <c r="Y2" s="593"/>
      <c r="AB2" s="210" t="s">
        <v>434</v>
      </c>
    </row>
    <row r="3" spans="1:28" ht="31.5" customHeight="1" thickBot="1">
      <c r="A3" s="596" t="s">
        <v>435</v>
      </c>
      <c r="B3" s="596"/>
      <c r="C3" s="596"/>
      <c r="D3" s="597" t="str">
        <f>作業員の選択!$G$13</f>
        <v>越路中学校電気設備工事</v>
      </c>
      <c r="E3" s="597"/>
      <c r="F3" s="597"/>
      <c r="G3" s="597"/>
      <c r="H3" s="597"/>
      <c r="I3" s="597"/>
      <c r="J3" s="211"/>
      <c r="K3" s="598" t="s">
        <v>436</v>
      </c>
      <c r="L3" s="598"/>
      <c r="M3" s="598"/>
      <c r="S3" s="206"/>
      <c r="T3" s="206"/>
      <c r="U3" s="206"/>
      <c r="V3" s="209"/>
      <c r="W3" s="591"/>
      <c r="X3" s="594"/>
      <c r="Y3" s="595"/>
      <c r="AB3" s="212"/>
    </row>
    <row r="4" spans="1:28" ht="24" customHeight="1">
      <c r="A4" s="599" t="s">
        <v>437</v>
      </c>
      <c r="B4" s="599"/>
      <c r="C4" s="599"/>
      <c r="D4" s="600" t="str">
        <f>作業員の選択!$G$15</f>
        <v>白井　太郎</v>
      </c>
      <c r="E4" s="600"/>
      <c r="F4" s="600"/>
      <c r="G4" s="600"/>
      <c r="H4" s="600"/>
      <c r="I4" s="600"/>
      <c r="J4" s="213"/>
      <c r="K4" s="598"/>
      <c r="L4" s="598"/>
      <c r="M4" s="598"/>
      <c r="T4" s="214"/>
      <c r="U4" s="214"/>
      <c r="V4" s="214"/>
      <c r="W4" s="215" t="s">
        <v>21</v>
      </c>
      <c r="X4" s="601">
        <f>IF(作業員の選択!$G$20="","　　　　　　年　　　　月　　　　日",作業員の選択!$G$20)</f>
        <v>44563</v>
      </c>
      <c r="Y4" s="601"/>
    </row>
    <row r="5" spans="1:28" ht="7.5" customHeight="1">
      <c r="A5" s="216"/>
      <c r="B5" s="216"/>
      <c r="C5" s="216"/>
      <c r="D5" s="216"/>
      <c r="E5" s="216"/>
      <c r="F5" s="216"/>
      <c r="G5" s="216"/>
      <c r="H5" s="217"/>
      <c r="I5" s="217"/>
      <c r="J5" s="207"/>
      <c r="K5" s="598"/>
      <c r="L5" s="598"/>
      <c r="M5" s="598"/>
      <c r="T5" s="214"/>
      <c r="U5" s="214"/>
      <c r="V5" s="214"/>
      <c r="W5" s="215"/>
      <c r="X5" s="213"/>
      <c r="Y5" s="213"/>
    </row>
    <row r="6" spans="1:28" ht="18" customHeight="1">
      <c r="A6" s="218"/>
      <c r="B6" s="218"/>
      <c r="C6" s="218"/>
      <c r="D6" s="218"/>
      <c r="E6" s="218"/>
      <c r="F6" s="218"/>
      <c r="G6" s="218"/>
      <c r="H6" s="218"/>
      <c r="I6" s="218"/>
      <c r="J6" s="218"/>
      <c r="K6" s="598"/>
      <c r="L6" s="598"/>
      <c r="M6" s="598"/>
      <c r="O6" s="219" t="s">
        <v>438</v>
      </c>
      <c r="P6" s="602" t="str">
        <f>作業員の選択!$G$23</f>
        <v>大手ゼネコン株式会社</v>
      </c>
      <c r="Q6" s="603"/>
      <c r="R6" s="603"/>
      <c r="S6" s="603"/>
      <c r="U6" s="207" t="s">
        <v>416</v>
      </c>
      <c r="V6" s="214" t="str">
        <f>作業員の選択!$E$26</f>
        <v>二</v>
      </c>
      <c r="W6" s="220" t="s">
        <v>439</v>
      </c>
      <c r="X6" s="603" t="str">
        <f>作業員の選択!$G$26</f>
        <v>シライ電設株式会社</v>
      </c>
      <c r="Y6" s="603"/>
    </row>
    <row r="7" spans="1:28" ht="15" customHeight="1">
      <c r="A7" s="218"/>
      <c r="B7" s="218"/>
      <c r="C7" s="218"/>
      <c r="D7" s="218"/>
      <c r="E7" s="218"/>
      <c r="F7" s="218"/>
      <c r="G7" s="218"/>
      <c r="H7" s="218"/>
      <c r="I7" s="218"/>
      <c r="J7" s="218"/>
      <c r="K7" s="221"/>
      <c r="L7" s="221"/>
      <c r="M7" s="221"/>
      <c r="O7" s="219" t="s">
        <v>440</v>
      </c>
      <c r="P7" s="604">
        <f>作業員の選択!$G$24</f>
        <v>123456789</v>
      </c>
      <c r="Q7" s="605"/>
      <c r="R7" s="605"/>
      <c r="S7" s="605"/>
      <c r="W7" s="220" t="s">
        <v>440</v>
      </c>
      <c r="X7" s="605">
        <f>作業員の選択!$G$27</f>
        <v>987654321</v>
      </c>
      <c r="Y7" s="605"/>
    </row>
    <row r="8" spans="1:28" s="213" customFormat="1" ht="18" customHeight="1">
      <c r="A8" s="222"/>
      <c r="B8" s="222"/>
      <c r="C8" s="222"/>
      <c r="D8" s="222"/>
      <c r="E8" s="222"/>
      <c r="F8" s="222"/>
      <c r="G8" s="222"/>
      <c r="H8" s="222"/>
      <c r="I8" s="222"/>
      <c r="J8" s="222"/>
      <c r="K8" s="222"/>
      <c r="L8" s="222"/>
      <c r="M8" s="223"/>
      <c r="N8" s="224"/>
      <c r="O8" s="223"/>
      <c r="P8" s="223"/>
      <c r="Q8" s="223"/>
      <c r="R8" s="223"/>
      <c r="S8" s="223"/>
      <c r="T8" s="223"/>
      <c r="U8" s="223"/>
      <c r="V8" s="223"/>
      <c r="W8" s="224"/>
      <c r="X8" s="223"/>
      <c r="Y8" s="223"/>
    </row>
    <row r="9" spans="1:28" s="213" customFormat="1" ht="9" customHeight="1">
      <c r="A9" s="222"/>
      <c r="B9" s="222"/>
      <c r="C9" s="222"/>
      <c r="D9" s="222"/>
      <c r="E9" s="222"/>
      <c r="F9" s="222"/>
      <c r="G9" s="222"/>
      <c r="H9" s="222"/>
      <c r="I9" s="222"/>
      <c r="J9" s="222"/>
      <c r="K9" s="222"/>
      <c r="L9" s="222"/>
      <c r="M9" s="225"/>
      <c r="N9" s="225"/>
      <c r="O9" s="225"/>
      <c r="P9" s="225"/>
      <c r="Q9" s="222"/>
      <c r="R9" s="222"/>
      <c r="S9" s="222"/>
      <c r="T9" s="222"/>
      <c r="U9" s="222"/>
      <c r="V9" s="222"/>
      <c r="W9" s="226"/>
      <c r="X9" s="225"/>
      <c r="Y9" s="225"/>
    </row>
    <row r="10" spans="1:28" ht="9.9499999999999993" customHeight="1">
      <c r="A10" s="606" t="s">
        <v>441</v>
      </c>
      <c r="B10" s="609" t="s">
        <v>442</v>
      </c>
      <c r="C10" s="610"/>
      <c r="D10" s="610"/>
      <c r="E10" s="611"/>
      <c r="F10" s="615" t="s">
        <v>443</v>
      </c>
      <c r="G10" s="616"/>
      <c r="H10" s="617"/>
      <c r="I10" s="624" t="s">
        <v>444</v>
      </c>
      <c r="J10" s="609" t="s">
        <v>445</v>
      </c>
      <c r="K10" s="610"/>
      <c r="L10" s="611"/>
      <c r="M10" s="629" t="s">
        <v>446</v>
      </c>
      <c r="N10" s="630"/>
      <c r="O10" s="633" t="s">
        <v>447</v>
      </c>
      <c r="P10" s="635" t="s">
        <v>448</v>
      </c>
      <c r="Q10" s="610"/>
      <c r="R10" s="610"/>
      <c r="S10" s="610"/>
      <c r="T10" s="610"/>
      <c r="U10" s="610"/>
      <c r="V10" s="610"/>
      <c r="W10" s="611"/>
      <c r="X10" s="637" t="s">
        <v>449</v>
      </c>
      <c r="Y10" s="638"/>
    </row>
    <row r="11" spans="1:28" ht="9.9499999999999993" customHeight="1">
      <c r="A11" s="607"/>
      <c r="B11" s="612"/>
      <c r="C11" s="613"/>
      <c r="D11" s="613"/>
      <c r="E11" s="614"/>
      <c r="F11" s="618"/>
      <c r="G11" s="619"/>
      <c r="H11" s="620"/>
      <c r="I11" s="625"/>
      <c r="J11" s="612"/>
      <c r="K11" s="613"/>
      <c r="L11" s="614"/>
      <c r="M11" s="631"/>
      <c r="N11" s="632"/>
      <c r="O11" s="634"/>
      <c r="P11" s="636"/>
      <c r="Q11" s="613"/>
      <c r="R11" s="613"/>
      <c r="S11" s="613"/>
      <c r="T11" s="613"/>
      <c r="U11" s="613"/>
      <c r="V11" s="613"/>
      <c r="W11" s="614"/>
      <c r="X11" s="639"/>
      <c r="Y11" s="640"/>
    </row>
    <row r="12" spans="1:28" ht="9.9499999999999993" customHeight="1">
      <c r="A12" s="607"/>
      <c r="B12" s="641" t="s">
        <v>450</v>
      </c>
      <c r="C12" s="642"/>
      <c r="D12" s="642"/>
      <c r="E12" s="643"/>
      <c r="F12" s="618"/>
      <c r="G12" s="619"/>
      <c r="H12" s="620"/>
      <c r="I12" s="625"/>
      <c r="J12" s="627"/>
      <c r="K12" s="603"/>
      <c r="L12" s="628"/>
      <c r="M12" s="644" t="s">
        <v>451</v>
      </c>
      <c r="N12" s="645"/>
      <c r="O12" s="634"/>
      <c r="P12" s="631"/>
      <c r="Q12" s="603"/>
      <c r="R12" s="603"/>
      <c r="S12" s="603"/>
      <c r="T12" s="603"/>
      <c r="U12" s="603"/>
      <c r="V12" s="603"/>
      <c r="W12" s="628"/>
      <c r="X12" s="639"/>
      <c r="Y12" s="640"/>
    </row>
    <row r="13" spans="1:28" ht="9.9499999999999993" customHeight="1">
      <c r="A13" s="607"/>
      <c r="B13" s="627"/>
      <c r="C13" s="603"/>
      <c r="D13" s="603"/>
      <c r="E13" s="628"/>
      <c r="F13" s="618"/>
      <c r="G13" s="619"/>
      <c r="H13" s="620"/>
      <c r="I13" s="625"/>
      <c r="J13" s="641" t="s">
        <v>452</v>
      </c>
      <c r="K13" s="642"/>
      <c r="L13" s="643"/>
      <c r="M13" s="631"/>
      <c r="N13" s="632"/>
      <c r="O13" s="649" t="s">
        <v>491</v>
      </c>
      <c r="P13" s="649" t="s">
        <v>453</v>
      </c>
      <c r="Q13" s="641" t="s">
        <v>454</v>
      </c>
      <c r="R13" s="642"/>
      <c r="S13" s="642"/>
      <c r="T13" s="642"/>
      <c r="U13" s="643"/>
      <c r="V13" s="641" t="s">
        <v>455</v>
      </c>
      <c r="W13" s="643"/>
      <c r="X13" s="652" t="s">
        <v>456</v>
      </c>
      <c r="Y13" s="653"/>
    </row>
    <row r="14" spans="1:28" ht="9.9499999999999993" customHeight="1">
      <c r="A14" s="607"/>
      <c r="B14" s="612" t="s">
        <v>457</v>
      </c>
      <c r="C14" s="613"/>
      <c r="D14" s="613"/>
      <c r="E14" s="614"/>
      <c r="F14" s="618"/>
      <c r="G14" s="619"/>
      <c r="H14" s="620"/>
      <c r="I14" s="625"/>
      <c r="J14" s="612"/>
      <c r="K14" s="613"/>
      <c r="L14" s="614"/>
      <c r="M14" s="658" t="s">
        <v>458</v>
      </c>
      <c r="N14" s="649"/>
      <c r="O14" s="614"/>
      <c r="P14" s="650"/>
      <c r="Q14" s="612"/>
      <c r="R14" s="613"/>
      <c r="S14" s="613"/>
      <c r="T14" s="613"/>
      <c r="U14" s="614"/>
      <c r="V14" s="612"/>
      <c r="W14" s="614"/>
      <c r="X14" s="654"/>
      <c r="Y14" s="655"/>
    </row>
    <row r="15" spans="1:28" ht="15.75" customHeight="1">
      <c r="A15" s="608"/>
      <c r="B15" s="646"/>
      <c r="C15" s="647"/>
      <c r="D15" s="647"/>
      <c r="E15" s="648"/>
      <c r="F15" s="621"/>
      <c r="G15" s="622"/>
      <c r="H15" s="623"/>
      <c r="I15" s="626"/>
      <c r="J15" s="646"/>
      <c r="K15" s="647"/>
      <c r="L15" s="648"/>
      <c r="M15" s="659"/>
      <c r="N15" s="651"/>
      <c r="O15" s="648"/>
      <c r="P15" s="651"/>
      <c r="Q15" s="646"/>
      <c r="R15" s="647"/>
      <c r="S15" s="647"/>
      <c r="T15" s="647"/>
      <c r="U15" s="648"/>
      <c r="V15" s="646"/>
      <c r="W15" s="648"/>
      <c r="X15" s="656"/>
      <c r="Y15" s="657"/>
    </row>
    <row r="16" spans="1:28" ht="9.9499999999999993" customHeight="1">
      <c r="A16" s="707">
        <v>1</v>
      </c>
      <c r="B16" s="710" t="str">
        <f>IF(作業員の選択!$C$11="","",VLOOKUP(作業員の選択!$C$11,基本データ!$A$11:$AH$60,2,FALSE))</f>
        <v>しろい　いちろう</v>
      </c>
      <c r="C16" s="711"/>
      <c r="D16" s="711"/>
      <c r="E16" s="712"/>
      <c r="F16" s="716" t="str">
        <f>IF(作業員の選択!$C$11="","",VLOOKUP(作業員の選択!$C$11,基本データ!$A$11:$AH$60,3,FALSE))</f>
        <v>電工</v>
      </c>
      <c r="G16" s="717"/>
      <c r="H16" s="718"/>
      <c r="I16" s="721" t="s">
        <v>459</v>
      </c>
      <c r="J16" s="696">
        <f>IF(作業員の選択!$C$11="","　　年　月　日",VLOOKUP(作業員の選択!$C$11,基本データ!$A$11:$AH$60,4,FALSE))</f>
        <v>24853</v>
      </c>
      <c r="K16" s="697"/>
      <c r="L16" s="698"/>
      <c r="M16" s="705" t="str">
        <f>IF(作業員の選択!$C$11="","",VLOOKUP(作業員の選択!$C$11,基本データ!$A$11:$AR$60,35,FALSE))</f>
        <v>健康保険組合</v>
      </c>
      <c r="N16" s="706" t="s">
        <v>460</v>
      </c>
      <c r="O16" s="666" t="str">
        <f>IF(作業員の選択!$C$11="","",IF(VLOOKUP(作業員の選択!$C$11,基本データ!$A$11:$AR$60,41,FALSE)="有","○",IF(VLOOKUP(作業員の選択!$C$11,基本データ!$A$11:$AR$60,41,FALSE)="","","")))</f>
        <v>○</v>
      </c>
      <c r="P16" s="668" t="str">
        <f>IF(作業員の選択!$C$11="","",VLOOKUP(作業員の選択!$C$11,基本データ!$A$11:$AH$60,14,FALSE))</f>
        <v>小型車両系建設機械</v>
      </c>
      <c r="Q16" s="670" t="str">
        <f>IF(作業員の選択!$C$11="","",VLOOKUP(作業員の選択!$C$11,基本データ!$A$11:$AH$60,20,FALSE))</f>
        <v>高所作業車(10m以上)</v>
      </c>
      <c r="R16" s="671"/>
      <c r="S16" s="671"/>
      <c r="T16" s="671"/>
      <c r="U16" s="668"/>
      <c r="V16" s="670" t="str">
        <f>IF(作業員の選択!$C$11="","",VLOOKUP(作業員の選択!$C$11,基本データ!$A$11:$AH$60,26,FALSE))</f>
        <v>第1種電気工事士</v>
      </c>
      <c r="W16" s="668"/>
      <c r="X16" s="674" t="s">
        <v>461</v>
      </c>
      <c r="Y16" s="675"/>
    </row>
    <row r="17" spans="1:25" ht="9.9499999999999993" customHeight="1">
      <c r="A17" s="708"/>
      <c r="B17" s="713"/>
      <c r="C17" s="714"/>
      <c r="D17" s="714"/>
      <c r="E17" s="715"/>
      <c r="F17" s="679"/>
      <c r="G17" s="682"/>
      <c r="H17" s="719"/>
      <c r="I17" s="722"/>
      <c r="J17" s="699"/>
      <c r="K17" s="700"/>
      <c r="L17" s="701"/>
      <c r="M17" s="689"/>
      <c r="N17" s="691"/>
      <c r="O17" s="667"/>
      <c r="P17" s="669"/>
      <c r="Q17" s="672"/>
      <c r="R17" s="673"/>
      <c r="S17" s="673"/>
      <c r="T17" s="673"/>
      <c r="U17" s="669"/>
      <c r="V17" s="672"/>
      <c r="W17" s="669"/>
      <c r="X17" s="662"/>
      <c r="Y17" s="663"/>
    </row>
    <row r="18" spans="1:25" ht="9.9499999999999993" customHeight="1">
      <c r="A18" s="708"/>
      <c r="B18" s="734" t="str">
        <f>IF(作業員の選択!$C$11="","",VLOOKUP(作業員の選択!$C$11,基本データ!$A$11:$AH$60,1,FALSE))</f>
        <v>白井　一郎</v>
      </c>
      <c r="C18" s="735"/>
      <c r="D18" s="735"/>
      <c r="E18" s="736"/>
      <c r="F18" s="679"/>
      <c r="G18" s="682"/>
      <c r="H18" s="719"/>
      <c r="I18" s="722"/>
      <c r="J18" s="702"/>
      <c r="K18" s="703"/>
      <c r="L18" s="704"/>
      <c r="M18" s="688" t="str">
        <f>IF(作業員の選択!$C$11="","",VLOOKUP(作業員の選択!$C$11,基本データ!$A$11:$AR$60,37,FALSE))</f>
        <v>厚生年金</v>
      </c>
      <c r="N18" s="690" t="s">
        <v>460</v>
      </c>
      <c r="O18" s="667"/>
      <c r="P18" s="669" t="str">
        <f>IF(作業員の選択!$C$11="","",VLOOKUP(作業員の選択!$C$11,基本データ!$A$11:$AH$60,15,FALSE))</f>
        <v>職長訓練</v>
      </c>
      <c r="Q18" s="672" t="str">
        <f>IF(作業員の選択!$C$11="","",VLOOKUP(作業員の選択!$C$11,基本データ!$A$11:$AH$60,21,FALSE))</f>
        <v>玉掛作業者(1t以上)</v>
      </c>
      <c r="R18" s="673"/>
      <c r="S18" s="673"/>
      <c r="T18" s="673"/>
      <c r="U18" s="669"/>
      <c r="V18" s="672" t="str">
        <f>IF(作業員の選択!$C$11="","",VLOOKUP(作業員の選択!$C$11,基本データ!$A$11:$AH$60,27,FALSE))</f>
        <v>1級電気施工管理</v>
      </c>
      <c r="W18" s="669"/>
      <c r="X18" s="662"/>
      <c r="Y18" s="663"/>
    </row>
    <row r="19" spans="1:25" ht="9.9499999999999993" customHeight="1">
      <c r="A19" s="708"/>
      <c r="B19" s="713"/>
      <c r="C19" s="714"/>
      <c r="D19" s="714"/>
      <c r="E19" s="715"/>
      <c r="F19" s="679"/>
      <c r="G19" s="682"/>
      <c r="H19" s="719"/>
      <c r="I19" s="722"/>
      <c r="J19" s="678"/>
      <c r="K19" s="681">
        <f ca="1">IF(作業員の選択!$C$11="","　",VLOOKUP(作業員の選択!$C$11,基本データ!$A$11:$AR$60,42,FALSE))</f>
        <v>54</v>
      </c>
      <c r="L19" s="684" t="s">
        <v>462</v>
      </c>
      <c r="M19" s="689">
        <v>0</v>
      </c>
      <c r="N19" s="691"/>
      <c r="O19" s="667" t="str">
        <f>IF(作業員の選択!$C$11="","",IF(VLOOKUP(作業員の選択!$C$11,基本データ!$A$11:$AR$60,41,FALSE)="有","",IF(VLOOKUP(作業員の選択!$C$11,基本データ!$A$11:$AR$60,41,FALSE)="無","○","")))</f>
        <v/>
      </c>
      <c r="P19" s="669"/>
      <c r="Q19" s="672"/>
      <c r="R19" s="673"/>
      <c r="S19" s="673"/>
      <c r="T19" s="673"/>
      <c r="U19" s="669"/>
      <c r="V19" s="672"/>
      <c r="W19" s="669"/>
      <c r="X19" s="660" t="s">
        <v>461</v>
      </c>
      <c r="Y19" s="661"/>
    </row>
    <row r="20" spans="1:25" ht="9.9499999999999993" customHeight="1">
      <c r="A20" s="708"/>
      <c r="B20" s="737">
        <f>IF(作業員の選択!$C$11="","",VLOOKUP(作業員の選択!$C$11,基本データ!$A$11:$AR$60,44,FALSE))</f>
        <v>11</v>
      </c>
      <c r="C20" s="738"/>
      <c r="D20" s="738"/>
      <c r="E20" s="739"/>
      <c r="F20" s="679"/>
      <c r="G20" s="682"/>
      <c r="H20" s="719"/>
      <c r="I20" s="722"/>
      <c r="J20" s="679"/>
      <c r="K20" s="682"/>
      <c r="L20" s="685"/>
      <c r="M20" s="692"/>
      <c r="N20" s="690">
        <f>IF(作業員の選択!$C$11="","",IF($AF20="適用除外","－",VLOOKUP(作業員の選択!$C$11,基本データ!$A$11:$AR$60,40,FALSE)))</f>
        <v>1001</v>
      </c>
      <c r="O20" s="667"/>
      <c r="P20" s="669" t="str">
        <f>IF(作業員の選択!$C$11="","",VLOOKUP(作業員の選択!$C$11,基本データ!$A$11:$AH$60,16,FALSE))</f>
        <v>低圧電気取扱業務</v>
      </c>
      <c r="Q20" s="672" t="str">
        <f>IF(作業員の選択!$C$11="","",VLOOKUP(作業員の選択!$C$11,基本データ!$A$11:$AH$60,22,FALSE))</f>
        <v>小型移動式クレーン(5t未満)</v>
      </c>
      <c r="R20" s="673"/>
      <c r="S20" s="673"/>
      <c r="T20" s="673"/>
      <c r="U20" s="669"/>
      <c r="V20" s="672" t="str">
        <f>IF(作業員の選択!$C$11="","",VLOOKUP(作業員の選択!$C$11,基本データ!$A$11:$AH$60,28,FALSE))</f>
        <v>有線ﾃﾚﾋﾞｼﾞｮﾝ放送技術者</v>
      </c>
      <c r="W20" s="669"/>
      <c r="X20" s="662"/>
      <c r="Y20" s="663"/>
    </row>
    <row r="21" spans="1:25" ht="9.9499999999999993" customHeight="1">
      <c r="A21" s="709"/>
      <c r="B21" s="740"/>
      <c r="C21" s="741"/>
      <c r="D21" s="741"/>
      <c r="E21" s="742"/>
      <c r="F21" s="680"/>
      <c r="G21" s="683"/>
      <c r="H21" s="720"/>
      <c r="I21" s="723"/>
      <c r="J21" s="680"/>
      <c r="K21" s="683"/>
      <c r="L21" s="686"/>
      <c r="M21" s="693"/>
      <c r="N21" s="694">
        <v>0</v>
      </c>
      <c r="O21" s="687"/>
      <c r="P21" s="677"/>
      <c r="Q21" s="676"/>
      <c r="R21" s="695"/>
      <c r="S21" s="695"/>
      <c r="T21" s="695"/>
      <c r="U21" s="677"/>
      <c r="V21" s="676"/>
      <c r="W21" s="677"/>
      <c r="X21" s="664"/>
      <c r="Y21" s="665"/>
    </row>
    <row r="22" spans="1:25" ht="9.9499999999999993" customHeight="1">
      <c r="A22" s="707">
        <v>2</v>
      </c>
      <c r="B22" s="710" t="str">
        <f>IF(作業員の選択!$C$12="","",VLOOKUP(作業員の選択!$C$12,基本データ!$A$11:$AH$60,2,FALSE))</f>
        <v>しらい　じろう</v>
      </c>
      <c r="C22" s="711"/>
      <c r="D22" s="711"/>
      <c r="E22" s="712"/>
      <c r="F22" s="716" t="str">
        <f>IF(作業員の選択!$C$12="","",VLOOKUP(作業員の選択!$C$12,基本データ!$A$11:$AH$60,3,FALSE))</f>
        <v>電工</v>
      </c>
      <c r="G22" s="717"/>
      <c r="H22" s="718"/>
      <c r="I22" s="724"/>
      <c r="J22" s="725">
        <f>IF(作業員の選択!$C$12="","　　年　月　日",VLOOKUP(作業員の選択!$C$12,基本データ!$A$11:$AH$60,4,FALSE))</f>
        <v>27442</v>
      </c>
      <c r="K22" s="726"/>
      <c r="L22" s="727"/>
      <c r="M22" s="705" t="str">
        <f>IF(作業員の選択!$C$12="","",VLOOKUP(作業員の選択!$C$12,基本データ!$A$11:$AR$60,35,FALSE))</f>
        <v>健康保険組合</v>
      </c>
      <c r="N22" s="706" t="s">
        <v>460</v>
      </c>
      <c r="O22" s="666" t="str">
        <f>IF(作業員の選択!$C$12="","",IF(VLOOKUP(作業員の選択!$C$12,基本データ!$A$11:$AR$60,41,FALSE)="有","○",IF(VLOOKUP(作業員の選択!$C$12,基本データ!$A$11:$AR$60,41,FALSE)="","","")))</f>
        <v>○</v>
      </c>
      <c r="P22" s="668" t="str">
        <f>IF(作業員の選択!$C$12="","",VLOOKUP(作業員の選択!$C$12,基本データ!$A$11:$AH$60,14,FALSE))</f>
        <v>小型車両系建設機械</v>
      </c>
      <c r="Q22" s="670" t="str">
        <f>IF(作業員の選択!$C$12="","",VLOOKUP(作業員の選択!$C$12,基本データ!$A$11:$AH$60,20,FALSE))</f>
        <v>小型移動式クレーン(5t未満)</v>
      </c>
      <c r="R22" s="671"/>
      <c r="S22" s="671"/>
      <c r="T22" s="671"/>
      <c r="U22" s="668"/>
      <c r="V22" s="670" t="str">
        <f>IF(作業員の選択!$C$12="","",VLOOKUP(作業員の選択!$C$12,基本データ!$A$11:$AH$60,26,FALSE))</f>
        <v>第1種電気工事士</v>
      </c>
      <c r="W22" s="668"/>
      <c r="X22" s="674" t="s">
        <v>463</v>
      </c>
      <c r="Y22" s="675"/>
    </row>
    <row r="23" spans="1:25" ht="9.9499999999999993" customHeight="1">
      <c r="A23" s="708"/>
      <c r="B23" s="713"/>
      <c r="C23" s="714"/>
      <c r="D23" s="714"/>
      <c r="E23" s="715"/>
      <c r="F23" s="679"/>
      <c r="G23" s="682"/>
      <c r="H23" s="719"/>
      <c r="I23" s="722"/>
      <c r="J23" s="728"/>
      <c r="K23" s="729"/>
      <c r="L23" s="730"/>
      <c r="M23" s="689"/>
      <c r="N23" s="691"/>
      <c r="O23" s="667"/>
      <c r="P23" s="669"/>
      <c r="Q23" s="672"/>
      <c r="R23" s="673"/>
      <c r="S23" s="673"/>
      <c r="T23" s="673"/>
      <c r="U23" s="669"/>
      <c r="V23" s="672"/>
      <c r="W23" s="669"/>
      <c r="X23" s="662"/>
      <c r="Y23" s="663"/>
    </row>
    <row r="24" spans="1:25" ht="9.9499999999999993" customHeight="1">
      <c r="A24" s="708"/>
      <c r="B24" s="734" t="str">
        <f>IF(作業員の選択!$C$12="","",VLOOKUP(作業員の選択!$C$12,基本データ!$A$11:$AH$60,1,FALSE))</f>
        <v>白井　次郎</v>
      </c>
      <c r="C24" s="735"/>
      <c r="D24" s="735"/>
      <c r="E24" s="736"/>
      <c r="F24" s="679"/>
      <c r="G24" s="682"/>
      <c r="H24" s="719"/>
      <c r="I24" s="722"/>
      <c r="J24" s="731"/>
      <c r="K24" s="732"/>
      <c r="L24" s="733"/>
      <c r="M24" s="688" t="str">
        <f>IF(作業員の選択!$C$12="","",VLOOKUP(作業員の選択!$C$12,基本データ!$A$11:$AR$60,37,FALSE))</f>
        <v>厚生年金</v>
      </c>
      <c r="N24" s="690" t="s">
        <v>460</v>
      </c>
      <c r="O24" s="667"/>
      <c r="P24" s="669" t="str">
        <f>IF(作業員の選択!$C$12="","",VLOOKUP(作業員の選択!$C$12,基本データ!$A$11:$AH$60,15,FALSE))</f>
        <v>職長訓練</v>
      </c>
      <c r="Q24" s="672" t="str">
        <f>IF(作業員の選択!$C$12="","",VLOOKUP(作業員の選択!$C$12,基本データ!$A$11:$AH$60,21,FALSE))</f>
        <v>玉掛作業者(1t以上)</v>
      </c>
      <c r="R24" s="673"/>
      <c r="S24" s="673"/>
      <c r="T24" s="673"/>
      <c r="U24" s="669"/>
      <c r="V24" s="672" t="str">
        <f>IF(作業員の選択!$C$12="","",VLOOKUP(作業員の選択!$C$12,基本データ!$A$11:$AH$60,27,FALSE))</f>
        <v>2級電気施工管理</v>
      </c>
      <c r="W24" s="669"/>
      <c r="X24" s="662"/>
      <c r="Y24" s="663"/>
    </row>
    <row r="25" spans="1:25" ht="9.9499999999999993" customHeight="1">
      <c r="A25" s="708"/>
      <c r="B25" s="713"/>
      <c r="C25" s="714"/>
      <c r="D25" s="714"/>
      <c r="E25" s="715"/>
      <c r="F25" s="679"/>
      <c r="G25" s="682"/>
      <c r="H25" s="719"/>
      <c r="I25" s="722"/>
      <c r="J25" s="678"/>
      <c r="K25" s="681">
        <f ca="1">IF(作業員の選択!$C$12="","　",VLOOKUP(作業員の選択!$C$12,基本データ!$A$11:$AR$60,42,FALSE))</f>
        <v>47</v>
      </c>
      <c r="L25" s="684" t="s">
        <v>464</v>
      </c>
      <c r="M25" s="689">
        <v>0</v>
      </c>
      <c r="N25" s="691"/>
      <c r="O25" s="667" t="str">
        <f>IF(作業員の選択!$C$12="","",IF(VLOOKUP(作業員の選択!$C$12,基本データ!$A$11:$AR$60,41,FALSE)="有","",IF(VLOOKUP(作業員の選択!$C$12,基本データ!$A$11:$AR$60,41,FALSE)="無","○","")))</f>
        <v/>
      </c>
      <c r="P25" s="669"/>
      <c r="Q25" s="672"/>
      <c r="R25" s="673"/>
      <c r="S25" s="673"/>
      <c r="T25" s="673"/>
      <c r="U25" s="669"/>
      <c r="V25" s="672"/>
      <c r="W25" s="669"/>
      <c r="X25" s="660" t="s">
        <v>463</v>
      </c>
      <c r="Y25" s="661"/>
    </row>
    <row r="26" spans="1:25" ht="9.9499999999999993" customHeight="1">
      <c r="A26" s="708"/>
      <c r="B26" s="737" t="str">
        <f>IF(作業員の選択!$C$12="","",VLOOKUP(作業員の選択!$C$12,基本データ!$A$11:$AR$60,44,FALSE))</f>
        <v>0222222222</v>
      </c>
      <c r="C26" s="738"/>
      <c r="D26" s="738"/>
      <c r="E26" s="739"/>
      <c r="F26" s="679"/>
      <c r="G26" s="682"/>
      <c r="H26" s="719"/>
      <c r="I26" s="722"/>
      <c r="J26" s="679"/>
      <c r="K26" s="682"/>
      <c r="L26" s="685"/>
      <c r="M26" s="692"/>
      <c r="N26" s="690">
        <f>IF(作業員の選択!$C$12="","",IF($AF26="適用除外","－",VLOOKUP(作業員の選択!$C$12,基本データ!$A$11:$AR$60,40,FALSE)))</f>
        <v>1002</v>
      </c>
      <c r="O26" s="667"/>
      <c r="P26" s="669" t="str">
        <f>IF(作業員の選択!$C$12="","",VLOOKUP(作業員の選択!$C$12,基本データ!$A$11:$AH$60,16,FALSE))</f>
        <v>低圧電気取扱業務</v>
      </c>
      <c r="Q26" s="672" t="str">
        <f>IF(作業員の選択!$C$12="","",VLOOKUP(作業員の選択!$C$12,基本データ!$A$11:$AH$60,22,FALSE))</f>
        <v>高所作業車(10m以上)</v>
      </c>
      <c r="R26" s="673"/>
      <c r="S26" s="673"/>
      <c r="T26" s="673"/>
      <c r="U26" s="669"/>
      <c r="V26" s="672" t="str">
        <f>IF(作業員の選択!$C$12="","",VLOOKUP(作業員の選択!$C$12,基本データ!$A$11:$AH$60,28,FALSE))</f>
        <v>消防設備士甲種４級</v>
      </c>
      <c r="W26" s="669"/>
      <c r="X26" s="662"/>
      <c r="Y26" s="663"/>
    </row>
    <row r="27" spans="1:25" ht="9.9499999999999993" customHeight="1">
      <c r="A27" s="709"/>
      <c r="B27" s="740"/>
      <c r="C27" s="741"/>
      <c r="D27" s="741"/>
      <c r="E27" s="742"/>
      <c r="F27" s="680"/>
      <c r="G27" s="683"/>
      <c r="H27" s="720"/>
      <c r="I27" s="723"/>
      <c r="J27" s="680"/>
      <c r="K27" s="683"/>
      <c r="L27" s="686"/>
      <c r="M27" s="693"/>
      <c r="N27" s="694"/>
      <c r="O27" s="687"/>
      <c r="P27" s="677"/>
      <c r="Q27" s="676"/>
      <c r="R27" s="695"/>
      <c r="S27" s="695"/>
      <c r="T27" s="695"/>
      <c r="U27" s="677"/>
      <c r="V27" s="676"/>
      <c r="W27" s="677"/>
      <c r="X27" s="664"/>
      <c r="Y27" s="665"/>
    </row>
    <row r="28" spans="1:25" ht="9.9499999999999993" customHeight="1">
      <c r="A28" s="707">
        <v>3</v>
      </c>
      <c r="B28" s="710" t="str">
        <f>IF(作業員の選択!$C$13="","",VLOOKUP(作業員の選択!$C$13,基本データ!$A$11:$AH$60,2,FALSE))</f>
        <v>しらい　さぶろう</v>
      </c>
      <c r="C28" s="711"/>
      <c r="D28" s="711"/>
      <c r="E28" s="712"/>
      <c r="F28" s="716" t="str">
        <f>IF(作業員の選択!$C$13="","",VLOOKUP(作業員の選択!$C$13,基本データ!$A$11:$AH$60,3,FALSE))</f>
        <v>電工</v>
      </c>
      <c r="G28" s="717"/>
      <c r="H28" s="718"/>
      <c r="I28" s="724"/>
      <c r="J28" s="725">
        <f>IF(作業員の選択!$C$13="","　　年　月　日",VLOOKUP(作業員の選択!$C$13,基本データ!$A$11:$AR$60,4,FALSE))</f>
        <v>29453</v>
      </c>
      <c r="K28" s="726"/>
      <c r="L28" s="726"/>
      <c r="M28" s="743" t="str">
        <f>IF(作業員の選択!$C$13="","",VLOOKUP(作業員の選択!$C$13,基本データ!$A$11:$AR$60,35,FALSE))</f>
        <v>健康保険組合</v>
      </c>
      <c r="N28" s="743" t="s">
        <v>460</v>
      </c>
      <c r="O28" s="745" t="str">
        <f>IF(作業員の選択!$C$13="","",IF(VLOOKUP(作業員の選択!$C$13,基本データ!$A$11:$AR$60,41,FALSE)="有","○",IF(VLOOKUP(作業員の選択!$C$13,基本データ!$A$11:$AR$60,41,FALSE)="","","")))</f>
        <v>○</v>
      </c>
      <c r="P28" s="748" t="str">
        <f>IF(作業員の選択!$C$13="","",VLOOKUP(作業員の選択!$C$13,基本データ!$A$11:$AH$60,14,FALSE))</f>
        <v>低圧電気取扱業務</v>
      </c>
      <c r="Q28" s="670" t="str">
        <f>IF(作業員の選択!$C$13="","",VLOOKUP(作業員の選択!$C$13,基本データ!$A$11:$AH$60,20,FALSE))</f>
        <v>高所作業車(10m以上)</v>
      </c>
      <c r="R28" s="671"/>
      <c r="S28" s="671"/>
      <c r="T28" s="671"/>
      <c r="U28" s="668"/>
      <c r="V28" s="670" t="str">
        <f>IF(作業員の選択!$C$13="","",VLOOKUP(作業員の選択!$C$13,基本データ!$A$11:$AH$60,26,FALSE))</f>
        <v>第1種電気工事士</v>
      </c>
      <c r="W28" s="668"/>
      <c r="X28" s="674" t="s">
        <v>463</v>
      </c>
      <c r="Y28" s="675"/>
    </row>
    <row r="29" spans="1:25" ht="9.9499999999999993" customHeight="1">
      <c r="A29" s="708"/>
      <c r="B29" s="713"/>
      <c r="C29" s="714"/>
      <c r="D29" s="714"/>
      <c r="E29" s="715"/>
      <c r="F29" s="679"/>
      <c r="G29" s="682"/>
      <c r="H29" s="719"/>
      <c r="I29" s="722"/>
      <c r="J29" s="728"/>
      <c r="K29" s="729"/>
      <c r="L29" s="729"/>
      <c r="M29" s="744"/>
      <c r="N29" s="744"/>
      <c r="O29" s="746"/>
      <c r="P29" s="749"/>
      <c r="Q29" s="672"/>
      <c r="R29" s="673"/>
      <c r="S29" s="673"/>
      <c r="T29" s="673"/>
      <c r="U29" s="669"/>
      <c r="V29" s="672"/>
      <c r="W29" s="669"/>
      <c r="X29" s="662"/>
      <c r="Y29" s="663"/>
    </row>
    <row r="30" spans="1:25" ht="9.9499999999999993" customHeight="1">
      <c r="A30" s="708"/>
      <c r="B30" s="734" t="str">
        <f>IF(作業員の選択!$C$13="","",VLOOKUP(作業員の選択!$C$13,基本データ!$A$11:$AH$60,1,FALSE))</f>
        <v>白井　三郎</v>
      </c>
      <c r="C30" s="735"/>
      <c r="D30" s="735"/>
      <c r="E30" s="736"/>
      <c r="F30" s="679"/>
      <c r="G30" s="682"/>
      <c r="H30" s="719"/>
      <c r="I30" s="722"/>
      <c r="J30" s="731"/>
      <c r="K30" s="732"/>
      <c r="L30" s="732"/>
      <c r="M30" s="688" t="str">
        <f>IF(作業員の選択!$C$13="","",VLOOKUP(作業員の選択!$C$13,基本データ!$A$11:$AR$60,37,FALSE))</f>
        <v>厚生年金</v>
      </c>
      <c r="N30" s="752" t="s">
        <v>460</v>
      </c>
      <c r="O30" s="747"/>
      <c r="P30" s="749" t="str">
        <f>IF(作業員の選択!$C$13="","",VLOOKUP(作業員の選択!$C$13,基本データ!$A$11:$AH$60,15,FALSE))</f>
        <v>職長訓練</v>
      </c>
      <c r="Q30" s="672" t="str">
        <f>IF(作業員の選択!$C$13="","",VLOOKUP(作業員の選択!$C$13,基本データ!$A$11:$AH$60,21,FALSE))</f>
        <v>玉掛作業者(1t以上)</v>
      </c>
      <c r="R30" s="673"/>
      <c r="S30" s="673"/>
      <c r="T30" s="673"/>
      <c r="U30" s="669"/>
      <c r="V30" s="672" t="str">
        <f>IF(作業員の選択!$C$13="","",VLOOKUP(作業員の選択!$C$13,基本データ!$A$11:$AH$60,27,FALSE))</f>
        <v>1級電気施工管理</v>
      </c>
      <c r="W30" s="669"/>
      <c r="X30" s="750"/>
      <c r="Y30" s="751"/>
    </row>
    <row r="31" spans="1:25" ht="9.9499999999999993" customHeight="1">
      <c r="A31" s="708"/>
      <c r="B31" s="713"/>
      <c r="C31" s="714"/>
      <c r="D31" s="714"/>
      <c r="E31" s="715"/>
      <c r="F31" s="679"/>
      <c r="G31" s="682"/>
      <c r="H31" s="719"/>
      <c r="I31" s="722"/>
      <c r="J31" s="678"/>
      <c r="K31" s="681">
        <f ca="1">IF(作業員の選択!$C$13="","　",VLOOKUP(作業員の選択!$C$13,基本データ!$A$11:$AR$60,42,FALSE))</f>
        <v>41</v>
      </c>
      <c r="L31" s="684" t="s">
        <v>464</v>
      </c>
      <c r="M31" s="689"/>
      <c r="N31" s="744"/>
      <c r="O31" s="753" t="str">
        <f>IF(作業員の選択!$C$13="","",IF(VLOOKUP(作業員の選択!$C$13,基本データ!$A$11:$AR$60,41,FALSE)="有","",IF(VLOOKUP(作業員の選択!$C$13,基本データ!$A$11:$AR$60,41,FALSE)="無","○","")))</f>
        <v/>
      </c>
      <c r="P31" s="749"/>
      <c r="Q31" s="672"/>
      <c r="R31" s="673"/>
      <c r="S31" s="673"/>
      <c r="T31" s="673"/>
      <c r="U31" s="669"/>
      <c r="V31" s="672"/>
      <c r="W31" s="669"/>
      <c r="X31" s="660" t="s">
        <v>463</v>
      </c>
      <c r="Y31" s="661"/>
    </row>
    <row r="32" spans="1:25" ht="9.9499999999999993" customHeight="1">
      <c r="A32" s="708"/>
      <c r="B32" s="737" t="str">
        <f>IF(作業員の選択!$C$13="","",VLOOKUP(作業員の選択!$C$13,基本データ!$A$11:$AR$60,44,FALSE))</f>
        <v>3333333333</v>
      </c>
      <c r="C32" s="738"/>
      <c r="D32" s="738"/>
      <c r="E32" s="739"/>
      <c r="F32" s="679"/>
      <c r="G32" s="682"/>
      <c r="H32" s="719"/>
      <c r="I32" s="722"/>
      <c r="J32" s="679"/>
      <c r="K32" s="682"/>
      <c r="L32" s="685"/>
      <c r="M32" s="692"/>
      <c r="N32" s="752">
        <f>IF(作業員の選択!$C$13="","",IF($AF32="適用除外","－",VLOOKUP(作業員の選択!$C$13,基本データ!$A$11:$AR$60,40,FALSE)))</f>
        <v>1003</v>
      </c>
      <c r="O32" s="746"/>
      <c r="P32" s="749" t="str">
        <f>IF(作業員の選択!$C$13="","",VLOOKUP(作業員の選択!$C$13,基本データ!$A$11:$AH$60,16,FALSE))</f>
        <v>低圧電気取扱業務</v>
      </c>
      <c r="Q32" s="672" t="str">
        <f>IF(作業員の選択!$C$13="","",VLOOKUP(作業員の選択!$C$13,基本データ!$A$11:$AH$60,22,FALSE))</f>
        <v>小型移動式クレーン(5t未満)</v>
      </c>
      <c r="R32" s="673"/>
      <c r="S32" s="673"/>
      <c r="T32" s="673"/>
      <c r="U32" s="669"/>
      <c r="V32" s="672" t="str">
        <f>IF(作業員の選択!$C$13="","",VLOOKUP(作業員の選択!$C$13,基本データ!$A$11:$AH$60,28,FALSE))</f>
        <v>有線ﾃﾚﾋﾞｼﾞｮﾝ放送技術者</v>
      </c>
      <c r="W32" s="669"/>
      <c r="X32" s="662"/>
      <c r="Y32" s="663"/>
    </row>
    <row r="33" spans="1:25" ht="9.9499999999999993" customHeight="1">
      <c r="A33" s="709"/>
      <c r="B33" s="740"/>
      <c r="C33" s="741"/>
      <c r="D33" s="741"/>
      <c r="E33" s="742"/>
      <c r="F33" s="680"/>
      <c r="G33" s="683"/>
      <c r="H33" s="720"/>
      <c r="I33" s="723"/>
      <c r="J33" s="680"/>
      <c r="K33" s="683"/>
      <c r="L33" s="686"/>
      <c r="M33" s="693"/>
      <c r="N33" s="755"/>
      <c r="O33" s="754"/>
      <c r="P33" s="756"/>
      <c r="Q33" s="676"/>
      <c r="R33" s="695"/>
      <c r="S33" s="695"/>
      <c r="T33" s="695"/>
      <c r="U33" s="677"/>
      <c r="V33" s="676"/>
      <c r="W33" s="677"/>
      <c r="X33" s="664"/>
      <c r="Y33" s="665"/>
    </row>
    <row r="34" spans="1:25" ht="9.9499999999999993" customHeight="1">
      <c r="A34" s="707">
        <v>4</v>
      </c>
      <c r="B34" s="710" t="str">
        <f>IF(作業員の選択!$C$14="","",VLOOKUP(作業員の選択!$C$14,基本データ!$A$11:$AH$60,2,FALSE))</f>
        <v>しらい　しろう</v>
      </c>
      <c r="C34" s="711"/>
      <c r="D34" s="711"/>
      <c r="E34" s="712"/>
      <c r="F34" s="716" t="str">
        <f>IF(作業員の選択!$C$14="","",VLOOKUP(作業員の選択!$C$14,基本データ!$A$11:$AH$60,3,FALSE))</f>
        <v>電工</v>
      </c>
      <c r="G34" s="717"/>
      <c r="H34" s="718"/>
      <c r="I34" s="724"/>
      <c r="J34" s="725">
        <f>IF(作業員の選択!$C$14="","　　年　月　日",VLOOKUP(作業員の選択!$C$14,基本データ!$A$11:$AR$60,4,FALSE))</f>
        <v>31266</v>
      </c>
      <c r="K34" s="726"/>
      <c r="L34" s="727"/>
      <c r="M34" s="705" t="str">
        <f>IF(作業員の選択!$C$14="","",VLOOKUP(作業員の選択!$C$14,基本データ!$A$11:$AR$60,35,FALSE))</f>
        <v>健康保険組合</v>
      </c>
      <c r="N34" s="706" t="s">
        <v>460</v>
      </c>
      <c r="O34" s="666" t="str">
        <f>IF(作業員の選択!$C$14="","",IF(VLOOKUP(作業員の選択!$C$14,基本データ!$A$11:$AR$60,41,FALSE)="有","○",IF(VLOOKUP(作業員の選択!$C$14,基本データ!$A$11:$AR$60,41,FALSE)="","","")))</f>
        <v/>
      </c>
      <c r="P34" s="668" t="str">
        <f>IF(作業員の選択!$C$14="","",VLOOKUP(作業員の選択!$C$14,基本データ!$A$11:$AH$60,14,FALSE))</f>
        <v>小型車両系建設機械</v>
      </c>
      <c r="Q34" s="670" t="str">
        <f>IF(作業員の選択!$C$14="","",VLOOKUP(作業員の選択!$C$14,基本データ!$A$11:$AH$60,20,FALSE))</f>
        <v>小型移動式クレーン(5t未満)</v>
      </c>
      <c r="R34" s="671"/>
      <c r="S34" s="671"/>
      <c r="T34" s="671"/>
      <c r="U34" s="668"/>
      <c r="V34" s="670" t="str">
        <f>IF(作業員の選択!$C$14="","",VLOOKUP(作業員の選択!$C$14,基本データ!$A$11:$AH$60,26,FALSE))</f>
        <v>第1種電気工事士</v>
      </c>
      <c r="W34" s="668"/>
      <c r="X34" s="674" t="s">
        <v>463</v>
      </c>
      <c r="Y34" s="675"/>
    </row>
    <row r="35" spans="1:25" ht="9.9499999999999993" customHeight="1">
      <c r="A35" s="708"/>
      <c r="B35" s="713"/>
      <c r="C35" s="714"/>
      <c r="D35" s="714"/>
      <c r="E35" s="715"/>
      <c r="F35" s="679"/>
      <c r="G35" s="682"/>
      <c r="H35" s="719"/>
      <c r="I35" s="722"/>
      <c r="J35" s="728"/>
      <c r="K35" s="729"/>
      <c r="L35" s="730"/>
      <c r="M35" s="689"/>
      <c r="N35" s="691"/>
      <c r="O35" s="667"/>
      <c r="P35" s="669"/>
      <c r="Q35" s="672"/>
      <c r="R35" s="673"/>
      <c r="S35" s="673"/>
      <c r="T35" s="673"/>
      <c r="U35" s="669"/>
      <c r="V35" s="672"/>
      <c r="W35" s="669"/>
      <c r="X35" s="662"/>
      <c r="Y35" s="663"/>
    </row>
    <row r="36" spans="1:25" ht="9.9499999999999993" customHeight="1">
      <c r="A36" s="708"/>
      <c r="B36" s="734" t="str">
        <f>IF(作業員の選択!$C$14="","",VLOOKUP(作業員の選択!$C$14,基本データ!$A$11:$AH$60,1,FALSE))</f>
        <v>白井　四郎</v>
      </c>
      <c r="C36" s="735"/>
      <c r="D36" s="735"/>
      <c r="E36" s="736"/>
      <c r="F36" s="679"/>
      <c r="G36" s="682"/>
      <c r="H36" s="719"/>
      <c r="I36" s="722"/>
      <c r="J36" s="731"/>
      <c r="K36" s="732"/>
      <c r="L36" s="733"/>
      <c r="M36" s="688" t="str">
        <f>IF(作業員の選択!$C$14="","",VLOOKUP(作業員の選択!$C$14,基本データ!$A$11:$AR$60,37,FALSE))</f>
        <v>厚生年金</v>
      </c>
      <c r="N36" s="690" t="s">
        <v>460</v>
      </c>
      <c r="O36" s="667"/>
      <c r="P36" s="669" t="str">
        <f>IF(作業員の選択!$C$14="","",VLOOKUP(作業員の選択!$C$14,基本データ!$A$11:$AH$60,15,FALSE))</f>
        <v>職長訓練</v>
      </c>
      <c r="Q36" s="672" t="str">
        <f>IF(作業員の選択!$C$14="","",VLOOKUP(作業員の選択!$C$14,基本データ!$A$11:$AH$60,21,FALSE))</f>
        <v>玉掛作業者(1t以上)</v>
      </c>
      <c r="R36" s="673"/>
      <c r="S36" s="673"/>
      <c r="T36" s="673"/>
      <c r="U36" s="669"/>
      <c r="V36" s="672" t="str">
        <f>IF(作業員の選択!$C$14="","",VLOOKUP(作業員の選択!$C$14,基本データ!$A$11:$AH$60,27,FALSE))</f>
        <v>2級電気施工管理</v>
      </c>
      <c r="W36" s="669"/>
      <c r="X36" s="662"/>
      <c r="Y36" s="663"/>
    </row>
    <row r="37" spans="1:25" ht="9.9499999999999993" customHeight="1">
      <c r="A37" s="708"/>
      <c r="B37" s="713"/>
      <c r="C37" s="714"/>
      <c r="D37" s="714"/>
      <c r="E37" s="715"/>
      <c r="F37" s="679"/>
      <c r="G37" s="682"/>
      <c r="H37" s="719"/>
      <c r="I37" s="722"/>
      <c r="J37" s="678"/>
      <c r="K37" s="681">
        <f ca="1">IF(作業員の選択!$C$14="","　",VLOOKUP(作業員の選択!$C$14,基本データ!$A$11:$AR$60,42,FALSE))</f>
        <v>36</v>
      </c>
      <c r="L37" s="684" t="s">
        <v>464</v>
      </c>
      <c r="M37" s="689">
        <v>0</v>
      </c>
      <c r="N37" s="691"/>
      <c r="O37" s="667" t="str">
        <f>IF(作業員の選択!$C$14="","",IF(VLOOKUP(作業員の選択!$C$14,基本データ!$A$11:$AR$60,41,FALSE)="有","",IF(VLOOKUP(作業員の選択!$C$14,基本データ!$A$11:$AR$60,41,FALSE)="無","○","")))</f>
        <v>○</v>
      </c>
      <c r="P37" s="669"/>
      <c r="Q37" s="672"/>
      <c r="R37" s="673"/>
      <c r="S37" s="673"/>
      <c r="T37" s="673"/>
      <c r="U37" s="669"/>
      <c r="V37" s="672"/>
      <c r="W37" s="669"/>
      <c r="X37" s="660" t="s">
        <v>463</v>
      </c>
      <c r="Y37" s="661"/>
    </row>
    <row r="38" spans="1:25" ht="9.9499999999999993" customHeight="1">
      <c r="A38" s="708"/>
      <c r="B38" s="737" t="str">
        <f>IF(作業員の選択!$C$14="","",VLOOKUP(作業員の選択!$C$14,基本データ!$A$11:$AR$60,44,FALSE))</f>
        <v>444444444</v>
      </c>
      <c r="C38" s="738"/>
      <c r="D38" s="738"/>
      <c r="E38" s="739"/>
      <c r="F38" s="679"/>
      <c r="G38" s="682"/>
      <c r="H38" s="719"/>
      <c r="I38" s="722"/>
      <c r="J38" s="679"/>
      <c r="K38" s="682"/>
      <c r="L38" s="685"/>
      <c r="M38" s="692"/>
      <c r="N38" s="690">
        <f>IF(作業員の選択!$C$14="","",IF($AF38="適用除外","－",VLOOKUP(作業員の選択!$C$14,基本データ!$A$11:$AR$60,40,FALSE)))</f>
        <v>1004</v>
      </c>
      <c r="O38" s="667"/>
      <c r="P38" s="669" t="str">
        <f>IF(作業員の選択!$C$14="","",VLOOKUP(作業員の選択!$C$14,基本データ!$A$11:$AH$60,16,FALSE))</f>
        <v>低圧電気取扱業務</v>
      </c>
      <c r="Q38" s="672" t="str">
        <f>IF(作業員の選択!$C$14="","",VLOOKUP(作業員の選択!$C$14,基本データ!$A$11:$AH$60,22,FALSE))</f>
        <v>高所作業車(10m以上)</v>
      </c>
      <c r="R38" s="673"/>
      <c r="S38" s="673"/>
      <c r="T38" s="673"/>
      <c r="U38" s="669"/>
      <c r="V38" s="672" t="str">
        <f>IF(作業員の選択!$C$14="","",VLOOKUP(作業員の選択!$C$14,基本データ!$A$11:$AH$60,28,FALSE))</f>
        <v>消防設備士甲種４級</v>
      </c>
      <c r="W38" s="669"/>
      <c r="X38" s="662"/>
      <c r="Y38" s="663"/>
    </row>
    <row r="39" spans="1:25" ht="9.9499999999999993" customHeight="1">
      <c r="A39" s="709"/>
      <c r="B39" s="740"/>
      <c r="C39" s="741"/>
      <c r="D39" s="741"/>
      <c r="E39" s="742"/>
      <c r="F39" s="680"/>
      <c r="G39" s="683"/>
      <c r="H39" s="720"/>
      <c r="I39" s="723"/>
      <c r="J39" s="680"/>
      <c r="K39" s="683"/>
      <c r="L39" s="686"/>
      <c r="M39" s="693"/>
      <c r="N39" s="694"/>
      <c r="O39" s="687"/>
      <c r="P39" s="677"/>
      <c r="Q39" s="676"/>
      <c r="R39" s="695"/>
      <c r="S39" s="695"/>
      <c r="T39" s="695"/>
      <c r="U39" s="677"/>
      <c r="V39" s="676"/>
      <c r="W39" s="677"/>
      <c r="X39" s="664"/>
      <c r="Y39" s="665"/>
    </row>
    <row r="40" spans="1:25" ht="9.9499999999999993" customHeight="1">
      <c r="A40" s="707">
        <v>5</v>
      </c>
      <c r="B40" s="710" t="str">
        <f>IF(作業員の選択!$C$15="","",VLOOKUP(作業員の選択!$C$15,基本データ!$A$11:$AH$60,2,FALSE))</f>
        <v>しらい　ごろう</v>
      </c>
      <c r="C40" s="711"/>
      <c r="D40" s="711"/>
      <c r="E40" s="712"/>
      <c r="F40" s="716" t="str">
        <f>IF(作業員の選択!$C$15="","",VLOOKUP(作業員の選択!$C$15,基本データ!$A$11:$AH$60,3,FALSE))</f>
        <v>電工</v>
      </c>
      <c r="G40" s="717"/>
      <c r="H40" s="718"/>
      <c r="I40" s="724"/>
      <c r="J40" s="725">
        <f>IF(作業員の選択!$C$15="","　　年　月　日",VLOOKUP(作業員の選択!$C$15,基本データ!$A$11:$AH$60,4,FALSE))</f>
        <v>23096</v>
      </c>
      <c r="K40" s="726"/>
      <c r="L40" s="727"/>
      <c r="M40" s="705" t="str">
        <f>IF(作業員の選択!$C$15="","",VLOOKUP(作業員の選択!$C$15,基本データ!$A$11:$AR$60,35,FALSE))</f>
        <v>健康保険組合</v>
      </c>
      <c r="N40" s="706" t="s">
        <v>460</v>
      </c>
      <c r="O40" s="666" t="str">
        <f>IF(作業員の選択!$C$15="","",IF(VLOOKUP(作業員の選択!$C$15,基本データ!$A$11:$AR$60,41,FALSE)="有","○",IF(VLOOKUP(作業員の選択!$C$15,基本データ!$A$11:$AR$60,41,FALSE)="","","")))</f>
        <v>○</v>
      </c>
      <c r="P40" s="668" t="str">
        <f>IF(作業員の選択!$C$15="","",VLOOKUP(作業員の選択!$C$15,基本データ!$A$11:$AH$60,14,FALSE))</f>
        <v>小型車両系建設機械</v>
      </c>
      <c r="Q40" s="670" t="str">
        <f>IF(作業員の選択!$C$15="","",VLOOKUP(作業員の選択!$C$15,基本データ!$A$11:$AH$60,20,FALSE))</f>
        <v>高所作業車(10m以上)</v>
      </c>
      <c r="R40" s="671"/>
      <c r="S40" s="671"/>
      <c r="T40" s="671"/>
      <c r="U40" s="668"/>
      <c r="V40" s="670" t="str">
        <f>IF(作業員の選択!$C$15="","",VLOOKUP(作業員の選択!$C$15,基本データ!$A$11:$AH$60,26,FALSE))</f>
        <v>第1種電気工事士</v>
      </c>
      <c r="W40" s="668"/>
      <c r="X40" s="674" t="s">
        <v>463</v>
      </c>
      <c r="Y40" s="675"/>
    </row>
    <row r="41" spans="1:25" ht="9.9499999999999993" customHeight="1">
      <c r="A41" s="708"/>
      <c r="B41" s="713"/>
      <c r="C41" s="714"/>
      <c r="D41" s="714"/>
      <c r="E41" s="715"/>
      <c r="F41" s="679"/>
      <c r="G41" s="682"/>
      <c r="H41" s="719"/>
      <c r="I41" s="722"/>
      <c r="J41" s="728"/>
      <c r="K41" s="729"/>
      <c r="L41" s="730"/>
      <c r="M41" s="689"/>
      <c r="N41" s="691"/>
      <c r="O41" s="667"/>
      <c r="P41" s="669"/>
      <c r="Q41" s="672"/>
      <c r="R41" s="673"/>
      <c r="S41" s="673"/>
      <c r="T41" s="673"/>
      <c r="U41" s="669"/>
      <c r="V41" s="672"/>
      <c r="W41" s="669"/>
      <c r="X41" s="662"/>
      <c r="Y41" s="663"/>
    </row>
    <row r="42" spans="1:25" ht="9.9499999999999993" customHeight="1">
      <c r="A42" s="708"/>
      <c r="B42" s="734" t="str">
        <f>IF(作業員の選択!$C$15="","",VLOOKUP(作業員の選択!$C$15,基本データ!$A$11:$AH$60,1,FALSE))</f>
        <v>白井　五郎</v>
      </c>
      <c r="C42" s="735"/>
      <c r="D42" s="735"/>
      <c r="E42" s="736"/>
      <c r="F42" s="679"/>
      <c r="G42" s="682"/>
      <c r="H42" s="719"/>
      <c r="I42" s="722"/>
      <c r="J42" s="731"/>
      <c r="K42" s="732"/>
      <c r="L42" s="733"/>
      <c r="M42" s="688" t="str">
        <f>IF(作業員の選択!$C$15="","",VLOOKUP(作業員の選択!$C$15,基本データ!$A$11:$AR$60,37,FALSE))</f>
        <v>厚生年金</v>
      </c>
      <c r="N42" s="690" t="s">
        <v>460</v>
      </c>
      <c r="O42" s="667"/>
      <c r="P42" s="669" t="str">
        <f>IF(作業員の選択!$C$15="","",VLOOKUP(作業員の選択!$C$15,基本データ!$A$11:$AH$60,15,FALSE))</f>
        <v>職長訓練</v>
      </c>
      <c r="Q42" s="672" t="str">
        <f>IF(作業員の選択!$C$15="","",VLOOKUP(作業員の選択!$C$15,基本データ!$A$11:$AH$60,21,FALSE))</f>
        <v>玉掛作業者(1t以上)</v>
      </c>
      <c r="R42" s="673"/>
      <c r="S42" s="673"/>
      <c r="T42" s="673"/>
      <c r="U42" s="669"/>
      <c r="V42" s="672" t="str">
        <f>IF(作業員の選択!$C$15="","",VLOOKUP(作業員の選択!$C$15,基本データ!$A$11:$AH$60,27,FALSE))</f>
        <v>1級電気施工管理</v>
      </c>
      <c r="W42" s="669"/>
      <c r="X42" s="662"/>
      <c r="Y42" s="663"/>
    </row>
    <row r="43" spans="1:25" ht="9.9499999999999993" customHeight="1">
      <c r="A43" s="708"/>
      <c r="B43" s="713"/>
      <c r="C43" s="714"/>
      <c r="D43" s="714"/>
      <c r="E43" s="715"/>
      <c r="F43" s="679"/>
      <c r="G43" s="682"/>
      <c r="H43" s="719"/>
      <c r="I43" s="722"/>
      <c r="J43" s="678"/>
      <c r="K43" s="681">
        <f ca="1">IF(作業員の選択!$C$15="","　",VLOOKUP(作業員の選択!$C$15,基本データ!$A$11:$AR$60,42,FALSE))</f>
        <v>59</v>
      </c>
      <c r="L43" s="684" t="s">
        <v>464</v>
      </c>
      <c r="M43" s="689">
        <v>0</v>
      </c>
      <c r="N43" s="691"/>
      <c r="O43" s="667" t="str">
        <f>IF(作業員の選択!$C$15="","",IF(VLOOKUP(作業員の選択!$C$15,基本データ!$A$11:$AR$60,41,FALSE)="有","",IF(VLOOKUP(作業員の選択!$C$15,基本データ!$A$11:$AR$60,41,FALSE)="無","○","")))</f>
        <v/>
      </c>
      <c r="P43" s="669"/>
      <c r="Q43" s="672"/>
      <c r="R43" s="673"/>
      <c r="S43" s="673"/>
      <c r="T43" s="673"/>
      <c r="U43" s="669"/>
      <c r="V43" s="672"/>
      <c r="W43" s="669"/>
      <c r="X43" s="660" t="s">
        <v>463</v>
      </c>
      <c r="Y43" s="661"/>
    </row>
    <row r="44" spans="1:25" ht="9.9499999999999993" customHeight="1">
      <c r="A44" s="708"/>
      <c r="B44" s="737" t="str">
        <f>IF(作業員の選択!$C$15="","",VLOOKUP(作業員の選択!$C$15,基本データ!$A$11:$AR$60,44,FALSE))</f>
        <v>555555555</v>
      </c>
      <c r="C44" s="738"/>
      <c r="D44" s="738"/>
      <c r="E44" s="739"/>
      <c r="F44" s="679"/>
      <c r="G44" s="682"/>
      <c r="H44" s="719"/>
      <c r="I44" s="722"/>
      <c r="J44" s="679"/>
      <c r="K44" s="682"/>
      <c r="L44" s="685"/>
      <c r="M44" s="692"/>
      <c r="N44" s="690">
        <f>IF(作業員の選択!$C$15="","",IF($AF44="適用除外","－",VLOOKUP(作業員の選択!$C$15,基本データ!$A$11:$AR$60,40,FALSE)))</f>
        <v>1005</v>
      </c>
      <c r="O44" s="667"/>
      <c r="P44" s="669" t="str">
        <f>IF(作業員の選択!$C$15="","",VLOOKUP(作業員の選択!$C$15,基本データ!$A$11:$AH$60,16,FALSE))</f>
        <v>低圧電気取扱業務</v>
      </c>
      <c r="Q44" s="672" t="str">
        <f>IF(作業員の選択!$C$15="","",VLOOKUP(作業員の選択!$C$15,基本データ!$A$11:$AH$60,22,FALSE))</f>
        <v>小型移動式クレーン(5t未満)</v>
      </c>
      <c r="R44" s="673"/>
      <c r="S44" s="673"/>
      <c r="T44" s="673"/>
      <c r="U44" s="669"/>
      <c r="V44" s="672" t="str">
        <f>IF(作業員の選択!$C$15="","",VLOOKUP(作業員の選択!$C$15,基本データ!$A$11:$AH$60,28,FALSE))</f>
        <v>有線ﾃﾚﾋﾞｼﾞｮﾝ放送技術者</v>
      </c>
      <c r="W44" s="669"/>
      <c r="X44" s="662"/>
      <c r="Y44" s="663"/>
    </row>
    <row r="45" spans="1:25" ht="9.9499999999999993" customHeight="1">
      <c r="A45" s="709"/>
      <c r="B45" s="740"/>
      <c r="C45" s="741"/>
      <c r="D45" s="741"/>
      <c r="E45" s="742"/>
      <c r="F45" s="680"/>
      <c r="G45" s="683"/>
      <c r="H45" s="720"/>
      <c r="I45" s="723"/>
      <c r="J45" s="680"/>
      <c r="K45" s="683"/>
      <c r="L45" s="686"/>
      <c r="M45" s="693"/>
      <c r="N45" s="694"/>
      <c r="O45" s="687"/>
      <c r="P45" s="677"/>
      <c r="Q45" s="676"/>
      <c r="R45" s="695"/>
      <c r="S45" s="695"/>
      <c r="T45" s="695"/>
      <c r="U45" s="677"/>
      <c r="V45" s="676"/>
      <c r="W45" s="677"/>
      <c r="X45" s="664"/>
      <c r="Y45" s="665"/>
    </row>
    <row r="46" spans="1:25" ht="9.9499999999999993" customHeight="1">
      <c r="A46" s="707">
        <v>6</v>
      </c>
      <c r="B46" s="710" t="str">
        <f>IF(作業員の選択!$C$16="","",VLOOKUP(作業員の選択!$C$16,基本データ!$A$11:$AH$60,2,FALSE))</f>
        <v>しらい　ろくろう</v>
      </c>
      <c r="C46" s="711"/>
      <c r="D46" s="711"/>
      <c r="E46" s="712"/>
      <c r="F46" s="716" t="str">
        <f>IF(作業員の選択!$C$16="","",VLOOKUP(作業員の選択!$C$16,基本データ!$A$11:$AH$60,3,FALSE))</f>
        <v>電工</v>
      </c>
      <c r="G46" s="717"/>
      <c r="H46" s="718"/>
      <c r="I46" s="724"/>
      <c r="J46" s="725">
        <f>IF(作業員の選択!$C$16="","　　年　月　日",VLOOKUP(作業員の選択!$C$16,基本データ!$A$11:$AH$60,4,FALSE))</f>
        <v>23847</v>
      </c>
      <c r="K46" s="726"/>
      <c r="L46" s="727"/>
      <c r="M46" s="705" t="str">
        <f>IF(作業員の選択!$C$16="","",VLOOKUP(作業員の選択!$C$16,基本データ!$A$11:$AR$60,35,FALSE))</f>
        <v>健康保険組合</v>
      </c>
      <c r="N46" s="706" t="s">
        <v>460</v>
      </c>
      <c r="O46" s="666" t="str">
        <f>IF(作業員の選択!$C$16="","",IF(VLOOKUP(作業員の選択!$C$16,基本データ!$A$11:$AR$60,41,FALSE)="有","○",IF(VLOOKUP(作業員の選択!$C$16,基本データ!$A$11:$AR$60,41,FALSE)="","","")))</f>
        <v>○</v>
      </c>
      <c r="P46" s="668" t="str">
        <f>IF(作業員の選択!$C$16="","",VLOOKUP(作業員の選択!$C$16,基本データ!$A$11:$AH$60,14,FALSE))</f>
        <v>職長訓練</v>
      </c>
      <c r="Q46" s="670" t="str">
        <f>IF(作業員の選択!$C$16="","",VLOOKUP(作業員の選択!$C$16,基本データ!$A$11:$AH$60,20,FALSE))</f>
        <v>小型移動式クレーン(5t未満)</v>
      </c>
      <c r="R46" s="671"/>
      <c r="S46" s="671"/>
      <c r="T46" s="671"/>
      <c r="U46" s="668"/>
      <c r="V46" s="670" t="str">
        <f>IF(作業員の選択!$C$16="","",VLOOKUP(作業員の選択!$C$16,基本データ!$A$11:$AH$60,26,FALSE))</f>
        <v>第1種電気工事士</v>
      </c>
      <c r="W46" s="668"/>
      <c r="X46" s="674" t="s">
        <v>463</v>
      </c>
      <c r="Y46" s="675"/>
    </row>
    <row r="47" spans="1:25" ht="9.9499999999999993" customHeight="1">
      <c r="A47" s="708"/>
      <c r="B47" s="713"/>
      <c r="C47" s="714"/>
      <c r="D47" s="714"/>
      <c r="E47" s="715"/>
      <c r="F47" s="679"/>
      <c r="G47" s="682"/>
      <c r="H47" s="719"/>
      <c r="I47" s="722"/>
      <c r="J47" s="728"/>
      <c r="K47" s="729"/>
      <c r="L47" s="730"/>
      <c r="M47" s="689"/>
      <c r="N47" s="691"/>
      <c r="O47" s="667"/>
      <c r="P47" s="669"/>
      <c r="Q47" s="672"/>
      <c r="R47" s="673"/>
      <c r="S47" s="673"/>
      <c r="T47" s="673"/>
      <c r="U47" s="669"/>
      <c r="V47" s="672"/>
      <c r="W47" s="669"/>
      <c r="X47" s="662"/>
      <c r="Y47" s="663"/>
    </row>
    <row r="48" spans="1:25" ht="9.9499999999999993" customHeight="1">
      <c r="A48" s="708"/>
      <c r="B48" s="734" t="str">
        <f>IF(作業員の選択!$C$16="","",VLOOKUP(作業員の選択!$C$16,基本データ!$A$11:$AH$60,1,FALSE))</f>
        <v>白井　六郎</v>
      </c>
      <c r="C48" s="735"/>
      <c r="D48" s="735"/>
      <c r="E48" s="736"/>
      <c r="F48" s="679"/>
      <c r="G48" s="682"/>
      <c r="H48" s="719"/>
      <c r="I48" s="722"/>
      <c r="J48" s="731"/>
      <c r="K48" s="732"/>
      <c r="L48" s="733"/>
      <c r="M48" s="688" t="str">
        <f>IF(作業員の選択!$C$16="","",VLOOKUP(作業員の選択!$C$16,基本データ!$A$11:$AR$60,37,FALSE))</f>
        <v>厚生年金</v>
      </c>
      <c r="N48" s="690" t="s">
        <v>460</v>
      </c>
      <c r="O48" s="667"/>
      <c r="P48" s="669" t="str">
        <f>IF(作業員の選択!$C$16="","",VLOOKUP(作業員の選択!$C$16,基本データ!$A$11:$AH$60,15,FALSE))</f>
        <v>低圧電気取扱業務</v>
      </c>
      <c r="Q48" s="672" t="str">
        <f>IF(作業員の選択!$C$16="","",VLOOKUP(作業員の選択!$C$16,基本データ!$A$11:$AH$60,21,FALSE))</f>
        <v>玉掛作業者(1t以上)</v>
      </c>
      <c r="R48" s="673"/>
      <c r="S48" s="673"/>
      <c r="T48" s="673"/>
      <c r="U48" s="669"/>
      <c r="V48" s="672" t="str">
        <f>IF(作業員の選択!$C$16="","",VLOOKUP(作業員の選択!$C$16,基本データ!$A$11:$AH$60,27,FALSE))</f>
        <v>2級電気施工管理</v>
      </c>
      <c r="W48" s="669"/>
      <c r="X48" s="662"/>
      <c r="Y48" s="663"/>
    </row>
    <row r="49" spans="1:26" ht="9.9499999999999993" customHeight="1">
      <c r="A49" s="708"/>
      <c r="B49" s="713"/>
      <c r="C49" s="714"/>
      <c r="D49" s="714"/>
      <c r="E49" s="715"/>
      <c r="F49" s="679"/>
      <c r="G49" s="682"/>
      <c r="H49" s="719"/>
      <c r="I49" s="722"/>
      <c r="J49" s="678"/>
      <c r="K49" s="681">
        <f ca="1">IF(作業員の選択!$C$16="","　",VLOOKUP(作業員の選択!$C$16,基本データ!$A$11:$AR$60,42,FALSE))</f>
        <v>57</v>
      </c>
      <c r="L49" s="684" t="s">
        <v>464</v>
      </c>
      <c r="M49" s="689">
        <v>0</v>
      </c>
      <c r="N49" s="691"/>
      <c r="O49" s="667" t="str">
        <f>IF(作業員の選択!$C$16="","",IF(VLOOKUP(作業員の選択!$C$16,基本データ!$A$11:$AR$60,41,FALSE)="有","",IF(VLOOKUP(作業員の選択!$C$16,基本データ!$A$11:$AR$60,41,FALSE)="無","○","")))</f>
        <v/>
      </c>
      <c r="P49" s="669"/>
      <c r="Q49" s="672"/>
      <c r="R49" s="673"/>
      <c r="S49" s="673"/>
      <c r="T49" s="673"/>
      <c r="U49" s="669"/>
      <c r="V49" s="672"/>
      <c r="W49" s="669"/>
      <c r="X49" s="660" t="s">
        <v>463</v>
      </c>
      <c r="Y49" s="661"/>
    </row>
    <row r="50" spans="1:26" ht="9.9499999999999993" customHeight="1">
      <c r="A50" s="708"/>
      <c r="B50" s="737" t="str">
        <f>IF(作業員の選択!$C$16="","",VLOOKUP(作業員の選択!$C$16,基本データ!$A$11:$AR$60,44,FALSE))</f>
        <v>666666666</v>
      </c>
      <c r="C50" s="738"/>
      <c r="D50" s="738"/>
      <c r="E50" s="739"/>
      <c r="F50" s="679"/>
      <c r="G50" s="682"/>
      <c r="H50" s="719"/>
      <c r="I50" s="722"/>
      <c r="J50" s="679"/>
      <c r="K50" s="682"/>
      <c r="L50" s="685"/>
      <c r="M50" s="692"/>
      <c r="N50" s="690">
        <f>IF(作業員の選択!$C$16="","",IF($AF50="適用除外","－",VLOOKUP(作業員の選択!$C$16,基本データ!$A$11:$AR$60,40,FALSE)))</f>
        <v>1006</v>
      </c>
      <c r="O50" s="667"/>
      <c r="P50" s="669" t="str">
        <f>IF(作業員の選択!$C$16="","",VLOOKUP(作業員の選択!$C$16,基本データ!$A$11:$AH$60,16,FALSE))</f>
        <v>研削といし</v>
      </c>
      <c r="Q50" s="672" t="str">
        <f>IF(作業員の選択!$C$16="","",VLOOKUP(作業員の選択!$C$16,基本データ!$A$11:$AH$60,22,FALSE))</f>
        <v>高所作業車(10m以上)</v>
      </c>
      <c r="R50" s="673"/>
      <c r="S50" s="673"/>
      <c r="T50" s="673"/>
      <c r="U50" s="669"/>
      <c r="V50" s="672" t="str">
        <f>IF(作業員の選択!$C$16="","",VLOOKUP(作業員の選択!$C$16,基本データ!$A$11:$AH$60,28,FALSE))</f>
        <v>消防設備士甲種４級</v>
      </c>
      <c r="W50" s="669"/>
      <c r="X50" s="662"/>
      <c r="Y50" s="663"/>
    </row>
    <row r="51" spans="1:26" ht="9.9499999999999993" customHeight="1">
      <c r="A51" s="709"/>
      <c r="B51" s="740"/>
      <c r="C51" s="741"/>
      <c r="D51" s="741"/>
      <c r="E51" s="742"/>
      <c r="F51" s="680"/>
      <c r="G51" s="683"/>
      <c r="H51" s="720"/>
      <c r="I51" s="723"/>
      <c r="J51" s="680"/>
      <c r="K51" s="683"/>
      <c r="L51" s="686"/>
      <c r="M51" s="693"/>
      <c r="N51" s="694"/>
      <c r="O51" s="687"/>
      <c r="P51" s="677"/>
      <c r="Q51" s="676"/>
      <c r="R51" s="695"/>
      <c r="S51" s="695"/>
      <c r="T51" s="695"/>
      <c r="U51" s="677"/>
      <c r="V51" s="676"/>
      <c r="W51" s="677"/>
      <c r="X51" s="664"/>
      <c r="Y51" s="665"/>
    </row>
    <row r="52" spans="1:26" ht="9.9499999999999993" customHeight="1">
      <c r="A52" s="707">
        <v>7</v>
      </c>
      <c r="B52" s="710" t="str">
        <f>IF(作業員の選択!$C$17="","",VLOOKUP(作業員の選択!$C$17,基本データ!$A$11:$AH$60,2,FALSE))</f>
        <v>しらい　ななろう</v>
      </c>
      <c r="C52" s="711"/>
      <c r="D52" s="711"/>
      <c r="E52" s="712"/>
      <c r="F52" s="716" t="str">
        <f>IF(作業員の選択!$C$17="","",VLOOKUP(作業員の選択!$C$17,基本データ!$A$11:$AH$60,3,FALSE))</f>
        <v>電工</v>
      </c>
      <c r="G52" s="717"/>
      <c r="H52" s="718"/>
      <c r="I52" s="724"/>
      <c r="J52" s="725">
        <f>IF(作業員の選択!$C$17="","　　年　月　日",VLOOKUP(作業員の選択!$C$17,基本データ!$A$11:$AH$60,4,FALSE))</f>
        <v>20822</v>
      </c>
      <c r="K52" s="726"/>
      <c r="L52" s="727"/>
      <c r="M52" s="705" t="str">
        <f>IF(作業員の選択!$C$17="","",VLOOKUP(作業員の選択!$C$17,基本データ!$A$11:$AR$60,35,FALSE))</f>
        <v>健康保険組合</v>
      </c>
      <c r="N52" s="706" t="s">
        <v>460</v>
      </c>
      <c r="O52" s="666" t="str">
        <f>IF(作業員の選択!$C$17="","",IF(VLOOKUP(作業員の選択!$C$17,基本データ!$A$11:$AR$60,41,FALSE)="有","○",IF(VLOOKUP(作業員の選択!$C$17,基本データ!$A$11:$AR$60,41,FALSE)="","","")))</f>
        <v>○</v>
      </c>
      <c r="P52" s="668" t="str">
        <f>IF(作業員の選択!$C$17="","",VLOOKUP(作業員の選択!$C$17,基本データ!$A$11:$AH$60,14,FALSE))</f>
        <v>小型車両系建設機械</v>
      </c>
      <c r="Q52" s="670" t="str">
        <f>IF(作業員の選択!$C$17="","",VLOOKUP(作業員の選択!$C$17,基本データ!$A$11:$AH$60,20,FALSE))</f>
        <v>高所作業車(10m以上)</v>
      </c>
      <c r="R52" s="671"/>
      <c r="S52" s="671"/>
      <c r="T52" s="671"/>
      <c r="U52" s="668"/>
      <c r="V52" s="670" t="str">
        <f>IF(作業員の選択!$C$17="","",VLOOKUP(作業員の選択!$C$17,基本データ!$A$11:$AH$60,26,FALSE))</f>
        <v>第1種電気工事士</v>
      </c>
      <c r="W52" s="668"/>
      <c r="X52" s="674" t="s">
        <v>463</v>
      </c>
      <c r="Y52" s="675"/>
    </row>
    <row r="53" spans="1:26" ht="9.9499999999999993" customHeight="1">
      <c r="A53" s="708"/>
      <c r="B53" s="713"/>
      <c r="C53" s="714"/>
      <c r="D53" s="714"/>
      <c r="E53" s="715"/>
      <c r="F53" s="679"/>
      <c r="G53" s="682"/>
      <c r="H53" s="719"/>
      <c r="I53" s="722"/>
      <c r="J53" s="728"/>
      <c r="K53" s="729"/>
      <c r="L53" s="730"/>
      <c r="M53" s="689"/>
      <c r="N53" s="691"/>
      <c r="O53" s="667"/>
      <c r="P53" s="669"/>
      <c r="Q53" s="672"/>
      <c r="R53" s="673"/>
      <c r="S53" s="673"/>
      <c r="T53" s="673"/>
      <c r="U53" s="669"/>
      <c r="V53" s="672"/>
      <c r="W53" s="669"/>
      <c r="X53" s="662"/>
      <c r="Y53" s="663"/>
    </row>
    <row r="54" spans="1:26" ht="9.9499999999999993" customHeight="1">
      <c r="A54" s="708"/>
      <c r="B54" s="734" t="str">
        <f>IF(作業員の選択!$C$17="","",VLOOKUP(作業員の選択!$C$17,基本データ!$A$11:$AH$60,1,FALSE))</f>
        <v>白井　七郎</v>
      </c>
      <c r="C54" s="735"/>
      <c r="D54" s="735"/>
      <c r="E54" s="736"/>
      <c r="F54" s="679"/>
      <c r="G54" s="682"/>
      <c r="H54" s="719"/>
      <c r="I54" s="722"/>
      <c r="J54" s="731"/>
      <c r="K54" s="732"/>
      <c r="L54" s="733"/>
      <c r="M54" s="688" t="str">
        <f>IF(作業員の選択!$C$17="","",VLOOKUP(作業員の選択!$C$17,基本データ!$A$11:$AR$60,37,FALSE))</f>
        <v>厚生年金</v>
      </c>
      <c r="N54" s="690" t="s">
        <v>460</v>
      </c>
      <c r="O54" s="667"/>
      <c r="P54" s="669" t="str">
        <f>IF(作業員の選択!$C$17="","",VLOOKUP(作業員の選択!$C$17,基本データ!$A$11:$AH$60,15,FALSE))</f>
        <v>低圧電気取扱業務</v>
      </c>
      <c r="Q54" s="672" t="str">
        <f>IF(作業員の選択!$C$17="","",VLOOKUP(作業員の選択!$C$17,基本データ!$A$11:$AH$60,21,FALSE))</f>
        <v>玉掛作業者(1t以上)</v>
      </c>
      <c r="R54" s="673"/>
      <c r="S54" s="673"/>
      <c r="T54" s="673"/>
      <c r="U54" s="669"/>
      <c r="V54" s="672" t="str">
        <f>IF(作業員の選択!$C$17="","",VLOOKUP(作業員の選択!$C$17,基本データ!$A$11:$AH$60,27,FALSE))</f>
        <v>1級電気施工管理</v>
      </c>
      <c r="W54" s="669"/>
      <c r="X54" s="662"/>
      <c r="Y54" s="663"/>
    </row>
    <row r="55" spans="1:26" ht="9.9499999999999993" customHeight="1">
      <c r="A55" s="708"/>
      <c r="B55" s="713"/>
      <c r="C55" s="714"/>
      <c r="D55" s="714"/>
      <c r="E55" s="715"/>
      <c r="F55" s="679"/>
      <c r="G55" s="682"/>
      <c r="H55" s="719"/>
      <c r="I55" s="722"/>
      <c r="J55" s="678"/>
      <c r="K55" s="681">
        <f ca="1">IF(作業員の選択!$C$17="","　",VLOOKUP(作業員の選択!$C$17,基本データ!$A$11:$AR$60,42,FALSE))</f>
        <v>65</v>
      </c>
      <c r="L55" s="684" t="s">
        <v>464</v>
      </c>
      <c r="M55" s="689">
        <v>0</v>
      </c>
      <c r="N55" s="691"/>
      <c r="O55" s="667" t="str">
        <f>IF(作業員の選択!$C$17="","",IF(VLOOKUP(作業員の選択!$C$17,基本データ!$A$11:$AR$60,41,FALSE)="有","",IF(VLOOKUP(作業員の選択!$C$11,基本データ!$A$11:$AR$60,41,FALSE)="無","○","")))</f>
        <v/>
      </c>
      <c r="P55" s="669"/>
      <c r="Q55" s="672"/>
      <c r="R55" s="673"/>
      <c r="S55" s="673"/>
      <c r="T55" s="673"/>
      <c r="U55" s="669"/>
      <c r="V55" s="672"/>
      <c r="W55" s="669"/>
      <c r="X55" s="660" t="s">
        <v>463</v>
      </c>
      <c r="Y55" s="661"/>
    </row>
    <row r="56" spans="1:26" ht="9.9499999999999993" customHeight="1">
      <c r="A56" s="708"/>
      <c r="B56" s="737" t="str">
        <f>IF(作業員の選択!$C$17="","",VLOOKUP(作業員の選択!$C$17,基本データ!$A$11:$AR$60,44,FALSE))</f>
        <v>7777777777</v>
      </c>
      <c r="C56" s="738"/>
      <c r="D56" s="738"/>
      <c r="E56" s="739"/>
      <c r="F56" s="679"/>
      <c r="G56" s="682"/>
      <c r="H56" s="719"/>
      <c r="I56" s="722"/>
      <c r="J56" s="679"/>
      <c r="K56" s="682"/>
      <c r="L56" s="685"/>
      <c r="M56" s="692"/>
      <c r="N56" s="690">
        <f>IF(作業員の選択!$C$17="","",IF($AF56="適用除外","－",VLOOKUP(作業員の選択!$C$17,基本データ!$A$11:$AR$60,40,FALSE)))</f>
        <v>1007</v>
      </c>
      <c r="O56" s="667"/>
      <c r="P56" s="669" t="str">
        <f>IF(作業員の選択!$C$17="","",VLOOKUP(作業員の選択!$C$17,基本データ!$A$11:$AH$60,16,FALSE))</f>
        <v>研削といし</v>
      </c>
      <c r="Q56" s="672" t="str">
        <f>IF(作業員の選択!$C$17="","",VLOOKUP(作業員の選択!$C$17,基本データ!$A$11:$AH$60,22,FALSE))</f>
        <v>小型移動式クレーン(5t未満)</v>
      </c>
      <c r="R56" s="673"/>
      <c r="S56" s="673"/>
      <c r="T56" s="673"/>
      <c r="U56" s="669"/>
      <c r="V56" s="672" t="str">
        <f>IF(作業員の選択!$C$17="","",VLOOKUP(作業員の選択!$C$17,基本データ!$A$11:$AH$60,28,FALSE))</f>
        <v>有線ﾃﾚﾋﾞｼﾞｮﾝ放送技術者</v>
      </c>
      <c r="W56" s="669"/>
      <c r="X56" s="662"/>
      <c r="Y56" s="663"/>
    </row>
    <row r="57" spans="1:26" ht="9.9499999999999993" customHeight="1">
      <c r="A57" s="709"/>
      <c r="B57" s="740"/>
      <c r="C57" s="741"/>
      <c r="D57" s="741"/>
      <c r="E57" s="742"/>
      <c r="F57" s="680"/>
      <c r="G57" s="683"/>
      <c r="H57" s="720"/>
      <c r="I57" s="723"/>
      <c r="J57" s="680"/>
      <c r="K57" s="683"/>
      <c r="L57" s="686"/>
      <c r="M57" s="693"/>
      <c r="N57" s="694"/>
      <c r="O57" s="687"/>
      <c r="P57" s="677"/>
      <c r="Q57" s="676"/>
      <c r="R57" s="695"/>
      <c r="S57" s="695"/>
      <c r="T57" s="695"/>
      <c r="U57" s="677"/>
      <c r="V57" s="676"/>
      <c r="W57" s="677"/>
      <c r="X57" s="664"/>
      <c r="Y57" s="665"/>
    </row>
    <row r="58" spans="1:26" ht="9.9499999999999993" customHeight="1">
      <c r="A58" s="707">
        <v>8</v>
      </c>
      <c r="B58" s="710" t="str">
        <f>IF(作業員の選択!$C$18="","",VLOOKUP(作業員の選択!$C$18,基本データ!$A$11:$AH$60,2,FALSE))</f>
        <v>しらい　はちろう</v>
      </c>
      <c r="C58" s="711"/>
      <c r="D58" s="711"/>
      <c r="E58" s="712"/>
      <c r="F58" s="716" t="str">
        <f>IF(作業員の選択!$C$18="","",VLOOKUP(作業員の選択!$C$18,基本データ!$A$11:$AH$60,3,FALSE))</f>
        <v>電工</v>
      </c>
      <c r="G58" s="717"/>
      <c r="H58" s="718"/>
      <c r="I58" s="724"/>
      <c r="J58" s="725">
        <f>IF(作業員の選択!$C$18="","　　年　月　日",VLOOKUP(作業員の選択!$C$18,基本データ!$A$11:$AH$60,4,FALSE))</f>
        <v>22374</v>
      </c>
      <c r="K58" s="726"/>
      <c r="L58" s="727"/>
      <c r="M58" s="705" t="str">
        <f>IF(作業員の選択!$C$18="","",VLOOKUP(作業員の選択!$C$18,基本データ!$A$11:$AR$60,35,FALSE))</f>
        <v>健康保険組合</v>
      </c>
      <c r="N58" s="706" t="s">
        <v>460</v>
      </c>
      <c r="O58" s="666" t="str">
        <f>IF(作業員の選択!$C$18="","",IF(VLOOKUP(作業員の選択!$C$18,基本データ!$A$11:$AR$60,41,FALSE)="有","○",IF(VLOOKUP(作業員の選択!$C$18,基本データ!$A$11:$AR$60,41,FALSE)="","","")))</f>
        <v>○</v>
      </c>
      <c r="P58" s="668" t="str">
        <f>IF(作業員の選択!$C$18="","",VLOOKUP(作業員の選択!$C$18,基本データ!$A$11:$AH$60,14,FALSE))</f>
        <v>低圧電気取扱業務</v>
      </c>
      <c r="Q58" s="670" t="str">
        <f>IF(作業員の選択!$C$20="","",VLOOKUP(作業員の選択!$C$20,基本データ!$A$11:$AH$60,20,FALSE))</f>
        <v>小型移動式クレーン(5t未満)</v>
      </c>
      <c r="R58" s="671"/>
      <c r="S58" s="671"/>
      <c r="T58" s="671"/>
      <c r="U58" s="668"/>
      <c r="V58" s="670" t="str">
        <f>IF(作業員の選択!$C$18="","",VLOOKUP(作業員の選択!$C$18,基本データ!$A$11:$AH$60,26,FALSE))</f>
        <v>第2種電気工事士</v>
      </c>
      <c r="W58" s="668"/>
      <c r="X58" s="674" t="s">
        <v>463</v>
      </c>
      <c r="Y58" s="675"/>
    </row>
    <row r="59" spans="1:26" ht="9.9499999999999993" customHeight="1">
      <c r="A59" s="708"/>
      <c r="B59" s="713"/>
      <c r="C59" s="714"/>
      <c r="D59" s="714"/>
      <c r="E59" s="715"/>
      <c r="F59" s="679"/>
      <c r="G59" s="682"/>
      <c r="H59" s="719"/>
      <c r="I59" s="722"/>
      <c r="J59" s="728"/>
      <c r="K59" s="729"/>
      <c r="L59" s="730"/>
      <c r="M59" s="689"/>
      <c r="N59" s="691"/>
      <c r="O59" s="667"/>
      <c r="P59" s="669"/>
      <c r="Q59" s="672"/>
      <c r="R59" s="673"/>
      <c r="S59" s="673"/>
      <c r="T59" s="673"/>
      <c r="U59" s="669"/>
      <c r="V59" s="672"/>
      <c r="W59" s="669"/>
      <c r="X59" s="662"/>
      <c r="Y59" s="663"/>
    </row>
    <row r="60" spans="1:26" ht="9.9499999999999993" customHeight="1">
      <c r="A60" s="708"/>
      <c r="B60" s="734" t="str">
        <f>IF(作業員の選択!$C$18="","",VLOOKUP(作業員の選択!$C$18,基本データ!$A$11:$AH$60,1,FALSE))</f>
        <v>白井　八郎</v>
      </c>
      <c r="C60" s="735"/>
      <c r="D60" s="735"/>
      <c r="E60" s="736"/>
      <c r="F60" s="679"/>
      <c r="G60" s="682"/>
      <c r="H60" s="719"/>
      <c r="I60" s="722"/>
      <c r="J60" s="731"/>
      <c r="K60" s="732"/>
      <c r="L60" s="733"/>
      <c r="M60" s="688" t="str">
        <f>IF(作業員の選択!$C$18="","",VLOOKUP(作業員の選択!$C$18,基本データ!$A$11:$AR$60,37,FALSE))</f>
        <v>厚生年金</v>
      </c>
      <c r="N60" s="690" t="s">
        <v>460</v>
      </c>
      <c r="O60" s="667"/>
      <c r="P60" s="669" t="str">
        <f>IF(作業員の選択!$C$18="","",VLOOKUP(作業員の選択!$C$18,基本データ!$A$11:$AH$60,15,FALSE))</f>
        <v>職長訓練</v>
      </c>
      <c r="Q60" s="672" t="str">
        <f>IF(作業員の選択!$C$18="","",VLOOKUP(作業員の選択!$C$18,基本データ!$A$11:$AH$60,21,FALSE))</f>
        <v>玉掛作業者(1t以上)</v>
      </c>
      <c r="R60" s="673"/>
      <c r="S60" s="673"/>
      <c r="T60" s="673"/>
      <c r="U60" s="669"/>
      <c r="V60" s="672" t="str">
        <f>IF(作業員の選択!$C$18="","",VLOOKUP(作業員の選択!$C$18,基本データ!$A$11:$AH$60,27,FALSE))</f>
        <v>2級電気施工管理</v>
      </c>
      <c r="W60" s="669"/>
      <c r="X60" s="662"/>
      <c r="Y60" s="663"/>
    </row>
    <row r="61" spans="1:26" ht="9.9499999999999993" customHeight="1">
      <c r="A61" s="708"/>
      <c r="B61" s="713"/>
      <c r="C61" s="714"/>
      <c r="D61" s="714"/>
      <c r="E61" s="715"/>
      <c r="F61" s="679"/>
      <c r="G61" s="682"/>
      <c r="H61" s="719"/>
      <c r="I61" s="722"/>
      <c r="J61" s="678"/>
      <c r="K61" s="681">
        <f ca="1">IF(作業員の選択!$C$18="","　",VLOOKUP(作業員の選択!$C$18,基本データ!$A$11:$AR$60,42,FALSE))</f>
        <v>61</v>
      </c>
      <c r="L61" s="684" t="s">
        <v>464</v>
      </c>
      <c r="M61" s="689">
        <v>0</v>
      </c>
      <c r="N61" s="691"/>
      <c r="O61" s="667" t="str">
        <f>IF(作業員の選択!$C$18="","",IF(VLOOKUP(作業員の選択!$C$18,基本データ!$A$11:$AR$60,41,FALSE)="有","",IF(VLOOKUP(作業員の選択!$C$11,基本データ!$A$11:$AR$60,41,FALSE)="無","○","")))</f>
        <v/>
      </c>
      <c r="P61" s="669"/>
      <c r="Q61" s="672"/>
      <c r="R61" s="673"/>
      <c r="S61" s="673"/>
      <c r="T61" s="673"/>
      <c r="U61" s="669"/>
      <c r="V61" s="672"/>
      <c r="W61" s="669"/>
      <c r="X61" s="660" t="s">
        <v>463</v>
      </c>
      <c r="Y61" s="661"/>
    </row>
    <row r="62" spans="1:26" ht="9.9499999999999993" customHeight="1">
      <c r="A62" s="708"/>
      <c r="B62" s="737" t="str">
        <f>IF(作業員の選択!$C$18="","",VLOOKUP(作業員の選択!$C$18,基本データ!$A$11:$AR$60,44,FALSE))</f>
        <v>8888888888</v>
      </c>
      <c r="C62" s="738"/>
      <c r="D62" s="738"/>
      <c r="E62" s="739"/>
      <c r="F62" s="679"/>
      <c r="G62" s="682"/>
      <c r="H62" s="719"/>
      <c r="I62" s="722"/>
      <c r="J62" s="679"/>
      <c r="K62" s="682"/>
      <c r="L62" s="685"/>
      <c r="M62" s="692"/>
      <c r="N62" s="690">
        <f>IF(作業員の選択!$C$18="","",IF($AF62="適用除外","－",VLOOKUP(作業員の選択!$C$18,基本データ!$A$11:$AR$60,40,FALSE)))</f>
        <v>1008</v>
      </c>
      <c r="O62" s="667"/>
      <c r="P62" s="669" t="str">
        <f>IF(作業員の選択!$C$18="","",VLOOKUP(作業員の選択!$C$18,基本データ!$A$11:$AH$60,16,FALSE))</f>
        <v>研削といし</v>
      </c>
      <c r="Q62" s="672" t="str">
        <f>IF(作業員の選択!$C$18="","",VLOOKUP(作業員の選択!$C$18,基本データ!$A$11:$AH$60,22,FALSE))</f>
        <v>高所作業車(10m以上)</v>
      </c>
      <c r="R62" s="673"/>
      <c r="S62" s="673"/>
      <c r="T62" s="673"/>
      <c r="U62" s="669"/>
      <c r="V62" s="672" t="str">
        <f>IF(作業員の選択!$C$18="","",VLOOKUP(作業員の選択!$C$18,基本データ!$A$11:$AH$60,28,FALSE))</f>
        <v>消防設備士甲種４級</v>
      </c>
      <c r="W62" s="669"/>
      <c r="X62" s="662"/>
      <c r="Y62" s="663"/>
    </row>
    <row r="63" spans="1:26" ht="9.9499999999999993" customHeight="1">
      <c r="A63" s="709"/>
      <c r="B63" s="740"/>
      <c r="C63" s="741"/>
      <c r="D63" s="741"/>
      <c r="E63" s="742"/>
      <c r="F63" s="680"/>
      <c r="G63" s="683"/>
      <c r="H63" s="720"/>
      <c r="I63" s="723"/>
      <c r="J63" s="680"/>
      <c r="K63" s="683"/>
      <c r="L63" s="686"/>
      <c r="M63" s="693"/>
      <c r="N63" s="694"/>
      <c r="O63" s="687"/>
      <c r="P63" s="677"/>
      <c r="Q63" s="676"/>
      <c r="R63" s="695"/>
      <c r="S63" s="695"/>
      <c r="T63" s="695"/>
      <c r="U63" s="677"/>
      <c r="V63" s="676"/>
      <c r="W63" s="677"/>
      <c r="X63" s="664"/>
      <c r="Y63" s="665"/>
    </row>
    <row r="64" spans="1:26" s="213" customFormat="1" ht="13.5" customHeight="1">
      <c r="A64" s="222" t="s">
        <v>465</v>
      </c>
      <c r="B64" s="222"/>
      <c r="C64" s="222"/>
      <c r="D64" s="222"/>
      <c r="H64" s="222"/>
      <c r="I64" s="222"/>
      <c r="J64" s="222"/>
      <c r="K64" s="222"/>
      <c r="L64" s="222"/>
      <c r="M64" s="227"/>
      <c r="N64" s="227"/>
      <c r="O64" s="227"/>
      <c r="P64" s="227"/>
      <c r="Q64" s="222" t="s">
        <v>466</v>
      </c>
      <c r="R64" s="228"/>
      <c r="S64" s="228"/>
      <c r="T64" s="228"/>
      <c r="U64" s="228"/>
      <c r="V64" s="228"/>
      <c r="W64" s="228"/>
      <c r="X64" s="228"/>
      <c r="Y64" s="228"/>
      <c r="Z64" s="228"/>
    </row>
    <row r="65" spans="1:26" s="213" customFormat="1" ht="13.5" customHeight="1">
      <c r="A65" s="222"/>
      <c r="B65" s="222"/>
      <c r="C65" s="222"/>
      <c r="D65" s="222"/>
      <c r="H65" s="222"/>
      <c r="I65" s="222"/>
      <c r="J65" s="222"/>
      <c r="K65" s="222"/>
      <c r="L65" s="222"/>
      <c r="M65" s="227"/>
      <c r="N65" s="227"/>
      <c r="O65" s="227"/>
      <c r="P65" s="227"/>
      <c r="Q65" s="222" t="s">
        <v>467</v>
      </c>
      <c r="R65" s="228"/>
      <c r="S65" s="228"/>
      <c r="T65" s="228"/>
      <c r="U65" s="228"/>
      <c r="V65" s="228"/>
      <c r="W65" s="228"/>
      <c r="X65" s="228"/>
      <c r="Y65" s="228"/>
      <c r="Z65" s="228"/>
    </row>
    <row r="66" spans="1:26" s="213" customFormat="1" ht="3" customHeight="1">
      <c r="A66" s="222"/>
      <c r="B66" s="222"/>
      <c r="C66" s="222"/>
      <c r="D66" s="222"/>
      <c r="H66" s="222"/>
      <c r="I66" s="222"/>
      <c r="J66" s="222"/>
      <c r="K66" s="222"/>
      <c r="L66" s="222"/>
      <c r="N66" s="222"/>
      <c r="O66" s="222"/>
      <c r="P66" s="222"/>
      <c r="Q66" s="222"/>
      <c r="R66" s="222"/>
      <c r="S66" s="222"/>
      <c r="T66" s="222"/>
      <c r="U66" s="222"/>
      <c r="V66" s="222"/>
      <c r="W66" s="222"/>
      <c r="X66" s="222"/>
      <c r="Y66" s="222"/>
    </row>
    <row r="67" spans="1:26" s="213" customFormat="1" ht="13.5" customHeight="1">
      <c r="A67" s="229"/>
      <c r="B67" s="229" t="s">
        <v>468</v>
      </c>
      <c r="C67" s="229"/>
      <c r="D67" s="229"/>
      <c r="E67" s="229" t="s">
        <v>469</v>
      </c>
      <c r="F67" s="229"/>
      <c r="G67" s="229"/>
      <c r="H67" s="229"/>
      <c r="I67" s="229"/>
      <c r="J67" s="229"/>
      <c r="K67" s="229" t="s">
        <v>470</v>
      </c>
      <c r="L67" s="229"/>
      <c r="M67" s="759" t="s">
        <v>471</v>
      </c>
      <c r="N67" s="759"/>
      <c r="O67" s="230"/>
      <c r="P67" s="222"/>
      <c r="Q67" s="757" t="s">
        <v>472</v>
      </c>
      <c r="R67" s="757"/>
      <c r="S67" s="757"/>
      <c r="T67" s="757"/>
      <c r="U67" s="757"/>
      <c r="V67" s="757"/>
      <c r="W67" s="757"/>
      <c r="X67" s="757"/>
      <c r="Y67" s="757"/>
      <c r="Z67" s="757"/>
    </row>
    <row r="68" spans="1:26" s="213" customFormat="1" ht="3" customHeight="1">
      <c r="A68" s="229"/>
      <c r="B68" s="229"/>
      <c r="C68" s="229"/>
      <c r="D68" s="229"/>
      <c r="E68" s="229"/>
      <c r="F68" s="229"/>
      <c r="G68" s="229"/>
      <c r="H68" s="229"/>
      <c r="I68" s="229"/>
      <c r="J68" s="229"/>
      <c r="K68" s="229"/>
      <c r="L68" s="229"/>
      <c r="N68" s="222"/>
      <c r="O68" s="222"/>
      <c r="P68" s="222"/>
      <c r="Q68" s="757"/>
      <c r="R68" s="757"/>
      <c r="S68" s="757"/>
      <c r="T68" s="757"/>
      <c r="U68" s="757"/>
      <c r="V68" s="757"/>
      <c r="W68" s="757"/>
      <c r="X68" s="757"/>
      <c r="Y68" s="757"/>
      <c r="Z68" s="757"/>
    </row>
    <row r="69" spans="1:26" s="213" customFormat="1" ht="11.25" customHeight="1">
      <c r="A69" s="229"/>
      <c r="B69" s="229"/>
      <c r="C69" s="229"/>
      <c r="D69" s="229"/>
      <c r="E69" s="229"/>
      <c r="F69" s="229"/>
      <c r="G69" s="229"/>
      <c r="H69" s="229"/>
      <c r="I69" s="229"/>
      <c r="J69" s="229"/>
      <c r="K69" s="229"/>
      <c r="L69" s="229"/>
      <c r="M69" s="231"/>
      <c r="N69" s="223"/>
      <c r="O69" s="223"/>
      <c r="P69" s="223"/>
      <c r="Q69" s="757"/>
      <c r="R69" s="757"/>
      <c r="S69" s="757"/>
      <c r="T69" s="757"/>
      <c r="U69" s="757"/>
      <c r="V69" s="757"/>
      <c r="W69" s="757"/>
      <c r="X69" s="757"/>
      <c r="Y69" s="757"/>
      <c r="Z69" s="757"/>
    </row>
    <row r="70" spans="1:26" s="213" customFormat="1" ht="14.25" customHeight="1">
      <c r="A70" s="229"/>
      <c r="B70" s="229" t="s">
        <v>473</v>
      </c>
      <c r="C70" s="229"/>
      <c r="D70" s="229"/>
      <c r="E70" s="229" t="s">
        <v>474</v>
      </c>
      <c r="F70" s="229"/>
      <c r="G70" s="229"/>
      <c r="H70" s="229"/>
      <c r="I70" s="229" t="s">
        <v>475</v>
      </c>
      <c r="J70" s="229"/>
      <c r="K70" s="229"/>
      <c r="L70" s="229" t="s">
        <v>476</v>
      </c>
      <c r="M70" s="231"/>
      <c r="N70" s="229" t="s">
        <v>477</v>
      </c>
      <c r="O70" s="229"/>
      <c r="P70" s="223"/>
      <c r="Q70" s="757"/>
      <c r="R70" s="757"/>
      <c r="S70" s="757"/>
      <c r="T70" s="757"/>
      <c r="U70" s="757"/>
      <c r="V70" s="757"/>
      <c r="W70" s="757"/>
      <c r="X70" s="757"/>
      <c r="Y70" s="757"/>
      <c r="Z70" s="757"/>
    </row>
    <row r="71" spans="1:26" s="213" customFormat="1" ht="13.5" customHeight="1">
      <c r="A71" s="229"/>
      <c r="B71" s="229"/>
      <c r="C71" s="229"/>
      <c r="D71" s="229"/>
      <c r="E71" s="229"/>
      <c r="F71" s="229"/>
      <c r="G71" s="229"/>
      <c r="H71" s="229"/>
      <c r="I71" s="229"/>
      <c r="J71" s="229"/>
      <c r="K71" s="229"/>
      <c r="L71" s="229"/>
      <c r="M71" s="229"/>
      <c r="N71" s="229"/>
      <c r="O71" s="229"/>
      <c r="P71" s="222"/>
      <c r="Q71" s="757"/>
      <c r="R71" s="757"/>
      <c r="S71" s="757"/>
      <c r="T71" s="757"/>
      <c r="U71" s="757"/>
      <c r="V71" s="757"/>
      <c r="W71" s="757"/>
      <c r="X71" s="757"/>
      <c r="Y71" s="757"/>
      <c r="Z71" s="757"/>
    </row>
    <row r="72" spans="1:26" s="213" customFormat="1" ht="13.5" customHeight="1">
      <c r="B72" s="760" t="s">
        <v>478</v>
      </c>
      <c r="C72" s="760"/>
      <c r="D72" s="760"/>
      <c r="F72" s="760" t="s">
        <v>479</v>
      </c>
      <c r="G72" s="760"/>
      <c r="H72" s="760"/>
      <c r="I72" s="760"/>
      <c r="J72" s="760"/>
      <c r="K72" s="222"/>
      <c r="L72" s="761" t="s">
        <v>480</v>
      </c>
      <c r="M72" s="761"/>
      <c r="N72" s="222"/>
      <c r="O72" s="222"/>
      <c r="P72" s="222"/>
      <c r="Q72" s="757" t="s">
        <v>481</v>
      </c>
      <c r="R72" s="757"/>
      <c r="S72" s="757"/>
      <c r="T72" s="757"/>
      <c r="U72" s="757"/>
      <c r="V72" s="757"/>
      <c r="W72" s="757"/>
      <c r="X72" s="757"/>
      <c r="Y72" s="757"/>
      <c r="Z72" s="757"/>
    </row>
    <row r="73" spans="1:26" s="213" customFormat="1" ht="13.5" customHeight="1">
      <c r="A73" s="232"/>
      <c r="B73" s="760"/>
      <c r="C73" s="760"/>
      <c r="D73" s="760"/>
      <c r="E73" s="233"/>
      <c r="F73" s="760"/>
      <c r="G73" s="760"/>
      <c r="H73" s="760"/>
      <c r="I73" s="760"/>
      <c r="J73" s="760"/>
      <c r="K73" s="234"/>
      <c r="L73" s="761"/>
      <c r="M73" s="761"/>
      <c r="N73" s="234"/>
      <c r="O73" s="234"/>
      <c r="P73" s="222"/>
      <c r="Q73" s="757"/>
      <c r="R73" s="757"/>
      <c r="S73" s="757"/>
      <c r="T73" s="757"/>
      <c r="U73" s="757"/>
      <c r="V73" s="757"/>
      <c r="W73" s="757"/>
      <c r="X73" s="757"/>
      <c r="Y73" s="757"/>
      <c r="Z73" s="757"/>
    </row>
    <row r="74" spans="1:26" s="213" customFormat="1" ht="13.5" customHeight="1">
      <c r="A74" s="757" t="s">
        <v>482</v>
      </c>
      <c r="B74" s="757"/>
      <c r="C74" s="757"/>
      <c r="D74" s="757"/>
      <c r="E74" s="757"/>
      <c r="F74" s="757"/>
      <c r="G74" s="757"/>
      <c r="H74" s="757"/>
      <c r="I74" s="757"/>
      <c r="J74" s="757"/>
      <c r="K74" s="757"/>
      <c r="L74" s="757"/>
      <c r="M74" s="757"/>
      <c r="N74" s="757"/>
      <c r="O74" s="757"/>
      <c r="P74" s="757"/>
      <c r="Q74" s="757" t="s">
        <v>483</v>
      </c>
      <c r="R74" s="757"/>
      <c r="S74" s="757"/>
      <c r="T74" s="757"/>
      <c r="U74" s="757"/>
      <c r="V74" s="757"/>
      <c r="W74" s="757"/>
      <c r="X74" s="757"/>
      <c r="Y74" s="757"/>
      <c r="Z74" s="757"/>
    </row>
    <row r="75" spans="1:26" s="213" customFormat="1" ht="13.5" customHeight="1">
      <c r="A75" s="757"/>
      <c r="B75" s="757"/>
      <c r="C75" s="757"/>
      <c r="D75" s="757"/>
      <c r="E75" s="757"/>
      <c r="F75" s="757"/>
      <c r="G75" s="757"/>
      <c r="H75" s="757"/>
      <c r="I75" s="757"/>
      <c r="J75" s="757"/>
      <c r="K75" s="757"/>
      <c r="L75" s="757"/>
      <c r="M75" s="757"/>
      <c r="N75" s="757"/>
      <c r="O75" s="757"/>
      <c r="P75" s="757"/>
      <c r="Q75" s="757"/>
      <c r="R75" s="757"/>
      <c r="S75" s="757"/>
      <c r="T75" s="757"/>
      <c r="U75" s="757"/>
      <c r="V75" s="757"/>
      <c r="W75" s="757"/>
      <c r="X75" s="757"/>
      <c r="Y75" s="757"/>
      <c r="Z75" s="757"/>
    </row>
    <row r="76" spans="1:26" ht="13.5" customHeight="1">
      <c r="A76" s="228"/>
      <c r="B76" s="228"/>
      <c r="C76" s="228"/>
      <c r="D76" s="228"/>
      <c r="E76" s="228"/>
      <c r="F76" s="228"/>
      <c r="G76" s="228"/>
      <c r="H76" s="228"/>
      <c r="I76" s="228"/>
      <c r="J76" s="228"/>
      <c r="K76" s="228"/>
      <c r="L76" s="228"/>
      <c r="M76" s="228"/>
      <c r="N76" s="228"/>
      <c r="O76" s="228"/>
      <c r="P76" s="228"/>
      <c r="Q76" s="757"/>
      <c r="R76" s="757"/>
      <c r="S76" s="757"/>
      <c r="T76" s="757"/>
      <c r="U76" s="757"/>
      <c r="V76" s="757"/>
      <c r="W76" s="757"/>
      <c r="X76" s="757"/>
      <c r="Y76" s="757"/>
      <c r="Z76" s="757"/>
    </row>
    <row r="77" spans="1:26" ht="13.5" customHeight="1">
      <c r="M77" s="227"/>
      <c r="N77" s="227"/>
      <c r="O77" s="227"/>
      <c r="P77" s="227"/>
      <c r="Q77" s="757" t="s">
        <v>484</v>
      </c>
      <c r="R77" s="757"/>
      <c r="S77" s="757"/>
      <c r="T77" s="757"/>
      <c r="U77" s="757"/>
      <c r="V77" s="757"/>
      <c r="W77" s="757"/>
      <c r="X77" s="757"/>
      <c r="Y77" s="757"/>
      <c r="Z77" s="757"/>
    </row>
    <row r="78" spans="1:26" ht="13.5" customHeight="1">
      <c r="M78" s="227"/>
      <c r="N78" s="227"/>
      <c r="O78" s="227"/>
      <c r="P78" s="227"/>
      <c r="Q78" s="757"/>
      <c r="R78" s="757"/>
      <c r="S78" s="757"/>
      <c r="T78" s="757"/>
      <c r="U78" s="757"/>
      <c r="V78" s="757"/>
      <c r="W78" s="757"/>
      <c r="X78" s="757"/>
      <c r="Y78" s="757"/>
      <c r="Z78" s="757"/>
    </row>
    <row r="79" spans="1:26" ht="13.5" customHeight="1">
      <c r="A79" s="228"/>
      <c r="B79" s="228"/>
      <c r="C79" s="228"/>
      <c r="D79" s="228"/>
      <c r="E79" s="228"/>
      <c r="F79" s="228"/>
      <c r="G79" s="228"/>
      <c r="H79" s="228"/>
      <c r="I79" s="228"/>
      <c r="J79" s="228"/>
      <c r="K79" s="228"/>
      <c r="L79" s="228"/>
      <c r="M79" s="228"/>
      <c r="N79" s="228"/>
      <c r="P79" s="228"/>
      <c r="Q79" s="757" t="s">
        <v>485</v>
      </c>
      <c r="R79" s="757"/>
      <c r="S79" s="757"/>
      <c r="T79" s="757"/>
      <c r="U79" s="757"/>
      <c r="V79" s="757"/>
      <c r="W79" s="757"/>
      <c r="X79" s="757"/>
      <c r="Y79" s="757"/>
      <c r="Z79" s="757"/>
    </row>
    <row r="80" spans="1:26" ht="13.5" customHeight="1">
      <c r="M80" s="227"/>
      <c r="N80" s="227"/>
      <c r="P80" s="227"/>
      <c r="Q80" s="757"/>
      <c r="R80" s="757"/>
      <c r="S80" s="757"/>
      <c r="T80" s="757"/>
      <c r="U80" s="757"/>
      <c r="V80" s="757"/>
      <c r="W80" s="757"/>
      <c r="X80" s="757"/>
      <c r="Y80" s="757"/>
      <c r="Z80" s="757"/>
    </row>
    <row r="81" spans="13:26" ht="13.5" customHeight="1">
      <c r="M81" s="227"/>
      <c r="N81" s="227"/>
      <c r="P81" s="227"/>
      <c r="Q81" s="757" t="s">
        <v>486</v>
      </c>
      <c r="R81" s="757"/>
      <c r="S81" s="757"/>
      <c r="T81" s="757"/>
      <c r="U81" s="757"/>
      <c r="V81" s="757"/>
      <c r="W81" s="757"/>
      <c r="X81" s="757"/>
      <c r="Y81" s="757"/>
      <c r="Z81" s="757"/>
    </row>
    <row r="82" spans="13:26">
      <c r="M82" s="231"/>
      <c r="N82" s="223"/>
      <c r="P82" s="223"/>
      <c r="Q82" s="757"/>
      <c r="R82" s="757"/>
      <c r="S82" s="757"/>
      <c r="T82" s="757"/>
      <c r="U82" s="757"/>
      <c r="V82" s="757"/>
      <c r="W82" s="757"/>
      <c r="X82" s="757"/>
      <c r="Y82" s="757"/>
      <c r="Z82" s="757"/>
    </row>
    <row r="83" spans="13:26">
      <c r="Q83" s="222" t="s">
        <v>487</v>
      </c>
    </row>
    <row r="87" spans="13:26">
      <c r="M87" s="758"/>
      <c r="N87" s="758"/>
      <c r="O87" s="758"/>
      <c r="P87" s="758"/>
      <c r="Q87" s="758"/>
      <c r="R87" s="758"/>
      <c r="S87" s="758"/>
      <c r="T87" s="758"/>
      <c r="U87" s="758"/>
      <c r="V87" s="758"/>
      <c r="W87" s="758"/>
      <c r="X87" s="758"/>
      <c r="Y87" s="758"/>
      <c r="Z87" s="758"/>
    </row>
    <row r="88" spans="13:26">
      <c r="M88" s="758"/>
      <c r="N88" s="758"/>
      <c r="O88" s="758"/>
      <c r="P88" s="758"/>
      <c r="Q88" s="758"/>
      <c r="R88" s="758"/>
      <c r="S88" s="758"/>
      <c r="T88" s="758"/>
      <c r="U88" s="758"/>
      <c r="V88" s="758"/>
      <c r="W88" s="758"/>
      <c r="X88" s="758"/>
      <c r="Y88" s="758"/>
      <c r="Z88" s="758"/>
    </row>
  </sheetData>
  <sheetProtection algorithmName="SHA-512" hashValue="2ELGBQHxnmFqLLAZJwK/kDPT2AlcXmBn8jIHXvYRx4MxsJOoYiEqBIs/l+hmS5x3rDq6zayT8zRGQCuS7TBAKA==" saltValue="nxUX8XM/yywvjqQ/uhM0gw==" spinCount="100000" sheet="1" objects="1" scenarios="1"/>
  <mergeCells count="280">
    <mergeCell ref="A74:P75"/>
    <mergeCell ref="Q74:Z76"/>
    <mergeCell ref="Q77:Z78"/>
    <mergeCell ref="Q79:Z80"/>
    <mergeCell ref="Q81:Z82"/>
    <mergeCell ref="M87:Z88"/>
    <mergeCell ref="M67:N67"/>
    <mergeCell ref="Q67:Z71"/>
    <mergeCell ref="B72:D72"/>
    <mergeCell ref="F72:J72"/>
    <mergeCell ref="L72:M72"/>
    <mergeCell ref="Q72:Z73"/>
    <mergeCell ref="B73:D73"/>
    <mergeCell ref="F73:J73"/>
    <mergeCell ref="L73:M73"/>
    <mergeCell ref="N58:N59"/>
    <mergeCell ref="O58:O60"/>
    <mergeCell ref="P58:P59"/>
    <mergeCell ref="Q58:U59"/>
    <mergeCell ref="V58:W59"/>
    <mergeCell ref="X58:Y60"/>
    <mergeCell ref="N60:N61"/>
    <mergeCell ref="P60:P61"/>
    <mergeCell ref="Q60:U61"/>
    <mergeCell ref="V60:W61"/>
    <mergeCell ref="O61:O63"/>
    <mergeCell ref="X61:Y63"/>
    <mergeCell ref="N62:N63"/>
    <mergeCell ref="P62:P63"/>
    <mergeCell ref="Q62:U63"/>
    <mergeCell ref="V62:W63"/>
    <mergeCell ref="A58:A63"/>
    <mergeCell ref="B58:E59"/>
    <mergeCell ref="F58:H63"/>
    <mergeCell ref="I58:I63"/>
    <mergeCell ref="J58:L60"/>
    <mergeCell ref="M58:M59"/>
    <mergeCell ref="B60:E61"/>
    <mergeCell ref="M60:M61"/>
    <mergeCell ref="J61:J63"/>
    <mergeCell ref="K61:K63"/>
    <mergeCell ref="L61:L63"/>
    <mergeCell ref="B62:E63"/>
    <mergeCell ref="M62:M63"/>
    <mergeCell ref="N52:N53"/>
    <mergeCell ref="O52:O54"/>
    <mergeCell ref="P52:P53"/>
    <mergeCell ref="Q52:U53"/>
    <mergeCell ref="V52:W53"/>
    <mergeCell ref="X52:Y54"/>
    <mergeCell ref="N54:N55"/>
    <mergeCell ref="P54:P55"/>
    <mergeCell ref="Q54:U55"/>
    <mergeCell ref="V54:W55"/>
    <mergeCell ref="O55:O57"/>
    <mergeCell ref="X55:Y57"/>
    <mergeCell ref="N56:N57"/>
    <mergeCell ref="P56:P57"/>
    <mergeCell ref="Q56:U57"/>
    <mergeCell ref="V56:W57"/>
    <mergeCell ref="A52:A57"/>
    <mergeCell ref="B52:E53"/>
    <mergeCell ref="F52:H57"/>
    <mergeCell ref="I52:I57"/>
    <mergeCell ref="J52:L54"/>
    <mergeCell ref="M52:M53"/>
    <mergeCell ref="B54:E55"/>
    <mergeCell ref="M54:M55"/>
    <mergeCell ref="J55:J57"/>
    <mergeCell ref="K55:K57"/>
    <mergeCell ref="L55:L57"/>
    <mergeCell ref="B56:E57"/>
    <mergeCell ref="M56:M57"/>
    <mergeCell ref="N46:N47"/>
    <mergeCell ref="O46:O48"/>
    <mergeCell ref="P46:P47"/>
    <mergeCell ref="Q46:U47"/>
    <mergeCell ref="V46:W47"/>
    <mergeCell ref="X46:Y48"/>
    <mergeCell ref="N48:N49"/>
    <mergeCell ref="P48:P49"/>
    <mergeCell ref="Q48:U49"/>
    <mergeCell ref="V48:W49"/>
    <mergeCell ref="O49:O51"/>
    <mergeCell ref="X49:Y51"/>
    <mergeCell ref="N50:N51"/>
    <mergeCell ref="P50:P51"/>
    <mergeCell ref="Q50:U51"/>
    <mergeCell ref="V50:W51"/>
    <mergeCell ref="A46:A51"/>
    <mergeCell ref="B46:E47"/>
    <mergeCell ref="F46:H51"/>
    <mergeCell ref="I46:I51"/>
    <mergeCell ref="J46:L48"/>
    <mergeCell ref="M46:M47"/>
    <mergeCell ref="B48:E49"/>
    <mergeCell ref="M48:M49"/>
    <mergeCell ref="J49:J51"/>
    <mergeCell ref="K49:K51"/>
    <mergeCell ref="L49:L51"/>
    <mergeCell ref="B50:E51"/>
    <mergeCell ref="M50:M51"/>
    <mergeCell ref="N40:N41"/>
    <mergeCell ref="O40:O42"/>
    <mergeCell ref="P40:P41"/>
    <mergeCell ref="Q40:U41"/>
    <mergeCell ref="V40:W41"/>
    <mergeCell ref="X40:Y42"/>
    <mergeCell ref="N42:N43"/>
    <mergeCell ref="P42:P43"/>
    <mergeCell ref="Q42:U43"/>
    <mergeCell ref="V42:W43"/>
    <mergeCell ref="O43:O45"/>
    <mergeCell ref="X43:Y45"/>
    <mergeCell ref="N44:N45"/>
    <mergeCell ref="P44:P45"/>
    <mergeCell ref="Q44:U45"/>
    <mergeCell ref="V44:W45"/>
    <mergeCell ref="A40:A45"/>
    <mergeCell ref="B40:E41"/>
    <mergeCell ref="F40:H45"/>
    <mergeCell ref="I40:I45"/>
    <mergeCell ref="J40:L42"/>
    <mergeCell ref="M40:M41"/>
    <mergeCell ref="B42:E43"/>
    <mergeCell ref="M42:M43"/>
    <mergeCell ref="J43:J45"/>
    <mergeCell ref="K43:K45"/>
    <mergeCell ref="L43:L45"/>
    <mergeCell ref="B44:E45"/>
    <mergeCell ref="M44:M45"/>
    <mergeCell ref="N34:N35"/>
    <mergeCell ref="O34:O36"/>
    <mergeCell ref="P34:P35"/>
    <mergeCell ref="Q34:U35"/>
    <mergeCell ref="V34:W35"/>
    <mergeCell ref="X34:Y36"/>
    <mergeCell ref="N36:N37"/>
    <mergeCell ref="P36:P37"/>
    <mergeCell ref="Q36:U37"/>
    <mergeCell ref="V36:W37"/>
    <mergeCell ref="O37:O39"/>
    <mergeCell ref="X37:Y39"/>
    <mergeCell ref="N38:N39"/>
    <mergeCell ref="P38:P39"/>
    <mergeCell ref="Q38:U39"/>
    <mergeCell ref="V38:W39"/>
    <mergeCell ref="A34:A39"/>
    <mergeCell ref="B34:E35"/>
    <mergeCell ref="F34:H39"/>
    <mergeCell ref="I34:I39"/>
    <mergeCell ref="J34:L36"/>
    <mergeCell ref="M34:M35"/>
    <mergeCell ref="B36:E37"/>
    <mergeCell ref="M36:M37"/>
    <mergeCell ref="J37:J39"/>
    <mergeCell ref="K37:K39"/>
    <mergeCell ref="L37:L39"/>
    <mergeCell ref="B38:E39"/>
    <mergeCell ref="M38:M39"/>
    <mergeCell ref="N28:N29"/>
    <mergeCell ref="O28:O30"/>
    <mergeCell ref="P28:P29"/>
    <mergeCell ref="Q28:U29"/>
    <mergeCell ref="V28:W29"/>
    <mergeCell ref="X28:Y30"/>
    <mergeCell ref="N30:N31"/>
    <mergeCell ref="P30:P31"/>
    <mergeCell ref="Q30:U31"/>
    <mergeCell ref="V30:W31"/>
    <mergeCell ref="O31:O33"/>
    <mergeCell ref="X31:Y33"/>
    <mergeCell ref="N32:N33"/>
    <mergeCell ref="P32:P33"/>
    <mergeCell ref="Q32:U33"/>
    <mergeCell ref="V32:W33"/>
    <mergeCell ref="A28:A33"/>
    <mergeCell ref="B28:E29"/>
    <mergeCell ref="F28:H33"/>
    <mergeCell ref="I28:I33"/>
    <mergeCell ref="J28:L30"/>
    <mergeCell ref="M28:M29"/>
    <mergeCell ref="B30:E31"/>
    <mergeCell ref="J31:J33"/>
    <mergeCell ref="K31:K33"/>
    <mergeCell ref="L31:L33"/>
    <mergeCell ref="B32:E33"/>
    <mergeCell ref="M32:M33"/>
    <mergeCell ref="M30:M31"/>
    <mergeCell ref="X22:Y24"/>
    <mergeCell ref="N24:N25"/>
    <mergeCell ref="P24:P25"/>
    <mergeCell ref="Q24:U25"/>
    <mergeCell ref="V24:W25"/>
    <mergeCell ref="L25:L27"/>
    <mergeCell ref="O25:O27"/>
    <mergeCell ref="X25:Y27"/>
    <mergeCell ref="B26:E27"/>
    <mergeCell ref="M26:M27"/>
    <mergeCell ref="N26:N27"/>
    <mergeCell ref="P26:P27"/>
    <mergeCell ref="Q26:U27"/>
    <mergeCell ref="V26:W27"/>
    <mergeCell ref="N22:N23"/>
    <mergeCell ref="O22:O24"/>
    <mergeCell ref="P22:P23"/>
    <mergeCell ref="Q22:U23"/>
    <mergeCell ref="V22:W23"/>
    <mergeCell ref="M22:M23"/>
    <mergeCell ref="M24:M25"/>
    <mergeCell ref="A16:A21"/>
    <mergeCell ref="B16:E17"/>
    <mergeCell ref="F16:H21"/>
    <mergeCell ref="I16:I21"/>
    <mergeCell ref="A22:A27"/>
    <mergeCell ref="B22:E23"/>
    <mergeCell ref="F22:H27"/>
    <mergeCell ref="I22:I27"/>
    <mergeCell ref="J22:L24"/>
    <mergeCell ref="B24:E25"/>
    <mergeCell ref="J25:J27"/>
    <mergeCell ref="K25:K27"/>
    <mergeCell ref="B18:E19"/>
    <mergeCell ref="B20:E21"/>
    <mergeCell ref="X19:Y21"/>
    <mergeCell ref="O16:O18"/>
    <mergeCell ref="P16:P17"/>
    <mergeCell ref="Q16:U17"/>
    <mergeCell ref="V16:W17"/>
    <mergeCell ref="X16:Y18"/>
    <mergeCell ref="V20:W21"/>
    <mergeCell ref="V18:W19"/>
    <mergeCell ref="J19:J21"/>
    <mergeCell ref="K19:K21"/>
    <mergeCell ref="L19:L21"/>
    <mergeCell ref="O19:O21"/>
    <mergeCell ref="M18:M19"/>
    <mergeCell ref="N18:N19"/>
    <mergeCell ref="P18:P19"/>
    <mergeCell ref="Q18:U19"/>
    <mergeCell ref="M20:M21"/>
    <mergeCell ref="N20:N21"/>
    <mergeCell ref="P20:P21"/>
    <mergeCell ref="Q20:U21"/>
    <mergeCell ref="J16:L18"/>
    <mergeCell ref="M16:M17"/>
    <mergeCell ref="N16:N17"/>
    <mergeCell ref="P7:S7"/>
    <mergeCell ref="X7:Y7"/>
    <mergeCell ref="A10:A15"/>
    <mergeCell ref="B10:E11"/>
    <mergeCell ref="F10:H15"/>
    <mergeCell ref="I10:I15"/>
    <mergeCell ref="J10:L12"/>
    <mergeCell ref="M10:N11"/>
    <mergeCell ref="O10:O12"/>
    <mergeCell ref="P10:W12"/>
    <mergeCell ref="X10:Y12"/>
    <mergeCell ref="B12:E13"/>
    <mergeCell ref="M12:N13"/>
    <mergeCell ref="J13:L15"/>
    <mergeCell ref="O13:O15"/>
    <mergeCell ref="P13:P15"/>
    <mergeCell ref="Q13:U15"/>
    <mergeCell ref="V13:W15"/>
    <mergeCell ref="X13:Y15"/>
    <mergeCell ref="B14:E15"/>
    <mergeCell ref="M14:N15"/>
    <mergeCell ref="M1:S1"/>
    <mergeCell ref="N2:O2"/>
    <mergeCell ref="W2:W3"/>
    <mergeCell ref="X2:Y3"/>
    <mergeCell ref="A3:C3"/>
    <mergeCell ref="D3:I3"/>
    <mergeCell ref="K3:M6"/>
    <mergeCell ref="A4:C4"/>
    <mergeCell ref="D4:I4"/>
    <mergeCell ref="X4:Y4"/>
    <mergeCell ref="P6:S6"/>
    <mergeCell ref="X6:Y6"/>
  </mergeCells>
  <phoneticPr fontId="3"/>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基本データ</vt:lpstr>
      <vt:lpstr>作業員の選択</vt:lpstr>
      <vt:lpstr>作業員名簿</vt:lpstr>
      <vt:lpstr>(別紙)</vt:lpstr>
      <vt:lpstr>様式例-6</vt:lpstr>
      <vt:lpstr>'(別紙)'!Print_Area</vt:lpstr>
      <vt:lpstr>作業員名簿!Print_Area</vt:lpstr>
      <vt:lpstr>'様式例-6'!Print_Area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aoyagi</dc:creator>
  <cp:lastModifiedBy>aoyagi</cp:lastModifiedBy>
  <cp:lastPrinted>2019-10-17T23:00:20Z</cp:lastPrinted>
  <dcterms:created xsi:type="dcterms:W3CDTF">2015-04-13T22:33:59Z</dcterms:created>
  <dcterms:modified xsi:type="dcterms:W3CDTF">2022-04-26T09:00:36Z</dcterms:modified>
</cp:coreProperties>
</file>